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15195" windowHeight="8730" firstSheet="24" activeTab="26"/>
  </bookViews>
  <sheets>
    <sheet name="Statement I Non Plan(Complete)" sheetId="20" r:id="rId1"/>
    <sheet name="Statement I Plan (Complete)" sheetId="36" r:id="rId2"/>
    <sheet name="Statement II Non Plan(Complete)" sheetId="25" r:id="rId3"/>
    <sheet name="Statement II Plan (Complete)" sheetId="37" r:id="rId4"/>
    <sheet name="Statement III(Complete)" sheetId="2" r:id="rId5"/>
    <sheet name="Statement IV(Complete)" sheetId="35" r:id="rId6"/>
    <sheet name="Statement VA(Complete)" sheetId="16" r:id="rId7"/>
    <sheet name="Statement VB(Complete)" sheetId="13" r:id="rId8"/>
    <sheet name="Statement VI(Complete)" sheetId="14" r:id="rId9"/>
    <sheet name="Statement - VII(Complete)" sheetId="17" r:id="rId10"/>
    <sheet name="Statement-VIII(Complete)" sheetId="9" r:id="rId11"/>
    <sheet name="Statement IX(Complete)" sheetId="10" r:id="rId12"/>
    <sheet name="Statement X (Complete)" sheetId="11" r:id="rId13"/>
    <sheet name="Statement XI(Complete)" sheetId="18" r:id="rId14"/>
    <sheet name="Statement XIII(Complete)" sheetId="19" r:id="rId15"/>
    <sheet name="ANNEXURE - I (Complete)" sheetId="27" r:id="rId16"/>
    <sheet name="ANNEXURE - II(Complete)" sheetId="28" r:id="rId17"/>
    <sheet name="ANNEXURE -III(Complete)" sheetId="29" r:id="rId18"/>
    <sheet name="ANNEXURE -IV(Complete)" sheetId="30" r:id="rId19"/>
    <sheet name="ANNEXURE - V (Complete)" sheetId="31" r:id="rId20"/>
    <sheet name="ANNEXURE - VI (Complete)" sheetId="32" r:id="rId21"/>
    <sheet name="ANNEXURE -VII (Complete)" sheetId="33" r:id="rId22"/>
    <sheet name="ANNEXURE -VIII (Complete)" sheetId="34" r:id="rId23"/>
    <sheet name="Statement XII (Complete)" sheetId="12" r:id="rId24"/>
    <sheet name="Actual Salary (Complete)" sheetId="22" r:id="rId25"/>
    <sheet name="Budgeted Salary(Complete)" sheetId="21" r:id="rId26"/>
    <sheet name="Fixed Assets(Complete)" sheetId="23" r:id="rId27"/>
  </sheets>
  <externalReferences>
    <externalReference r:id="rId28"/>
    <externalReference r:id="rId29"/>
    <externalReference r:id="rId30"/>
  </externalReferences>
  <definedNames>
    <definedName name="_xlnm._FilterDatabase" localSheetId="15" hidden="1">'ANNEXURE - I (Complete)'!$D$2:$D$106</definedName>
    <definedName name="_xlnm._FilterDatabase" localSheetId="17" hidden="1">'ANNEXURE -III(Complete)'!$D$9:$D$136</definedName>
    <definedName name="_xlnm._FilterDatabase" localSheetId="18" hidden="1">'ANNEXURE -IV(Complete)'!$D$9:$D$44</definedName>
    <definedName name="_xlnm._FilterDatabase" localSheetId="21" hidden="1">'ANNEXURE -VII (Complete)'!$D$10:$D$133</definedName>
    <definedName name="_xlnm._FilterDatabase" localSheetId="22" hidden="1">'ANNEXURE -VIII (Complete)'!$D$10:$D$45</definedName>
    <definedName name="_xlnm.Print_Area" localSheetId="15">'ANNEXURE - I (Complete)'!$B$2:$L$96</definedName>
  </definedNames>
  <calcPr calcId="144525"/>
</workbook>
</file>

<file path=xl/calcChain.xml><?xml version="1.0" encoding="utf-8"?>
<calcChain xmlns="http://schemas.openxmlformats.org/spreadsheetml/2006/main">
  <c r="D34" i="20" l="1"/>
  <c r="F119" i="23" l="1"/>
  <c r="F118" i="23"/>
  <c r="F117" i="23"/>
  <c r="F116" i="23"/>
  <c r="F115" i="23"/>
  <c r="F114" i="23"/>
  <c r="F113" i="23"/>
  <c r="F112" i="23"/>
  <c r="F111" i="23"/>
  <c r="F136" i="23"/>
  <c r="H95" i="25" l="1"/>
  <c r="E39" i="20"/>
  <c r="E37" i="20"/>
  <c r="F70" i="25" l="1"/>
  <c r="E81" i="25"/>
  <c r="C89" i="25" l="1"/>
  <c r="C83" i="25"/>
  <c r="C48" i="25"/>
  <c r="C46" i="25"/>
  <c r="D30" i="20" l="1"/>
  <c r="F97" i="23" l="1"/>
  <c r="F96" i="23"/>
  <c r="F99" i="23" s="1"/>
  <c r="F134" i="23"/>
  <c r="F133" i="23"/>
  <c r="F132" i="23"/>
  <c r="F131" i="23"/>
  <c r="F130" i="23"/>
  <c r="F129" i="23"/>
  <c r="F128" i="23"/>
  <c r="F127" i="23"/>
  <c r="F135" i="23"/>
  <c r="F89" i="23"/>
  <c r="F88" i="23"/>
  <c r="F87" i="23"/>
  <c r="F86" i="23"/>
  <c r="F85" i="23"/>
  <c r="F20" i="23" l="1"/>
  <c r="F19" i="23"/>
  <c r="F161" i="23"/>
  <c r="F160" i="23"/>
  <c r="F159" i="23"/>
  <c r="F158" i="23"/>
  <c r="F157" i="23"/>
  <c r="F156" i="23"/>
  <c r="F35" i="23"/>
  <c r="F34" i="23"/>
  <c r="F33" i="23"/>
  <c r="F32" i="23"/>
  <c r="F31" i="23"/>
  <c r="F30" i="23"/>
  <c r="F29" i="23"/>
  <c r="F76" i="23"/>
  <c r="F75" i="23"/>
  <c r="F74" i="23"/>
  <c r="F73" i="23"/>
  <c r="F72" i="23"/>
  <c r="F71" i="23"/>
  <c r="F70" i="23"/>
  <c r="F69" i="23"/>
  <c r="F68" i="23"/>
  <c r="F67" i="23"/>
  <c r="F66" i="23"/>
  <c r="F41" i="23"/>
  <c r="F42" i="23"/>
  <c r="F43" i="23"/>
  <c r="F44" i="23"/>
  <c r="F45" i="23"/>
  <c r="F46" i="23"/>
  <c r="F47" i="23"/>
  <c r="F48" i="23"/>
  <c r="F49" i="23"/>
  <c r="F50" i="23"/>
  <c r="F51" i="23"/>
  <c r="F52" i="23"/>
  <c r="F53" i="23"/>
  <c r="F54" i="23"/>
  <c r="F145" i="23"/>
  <c r="F171" i="23"/>
  <c r="F170" i="23"/>
  <c r="F169" i="23"/>
  <c r="F168" i="23"/>
  <c r="F167" i="23"/>
  <c r="I34" i="30"/>
  <c r="H34" i="30"/>
  <c r="G34" i="30"/>
  <c r="F34" i="30"/>
  <c r="E34" i="30"/>
  <c r="I32" i="30"/>
  <c r="H32" i="30"/>
  <c r="G32" i="30"/>
  <c r="F32" i="30"/>
  <c r="E32" i="30"/>
  <c r="F30" i="30"/>
  <c r="G30" i="30"/>
  <c r="H30" i="30"/>
  <c r="I30" i="30"/>
  <c r="E30" i="30"/>
  <c r="F28" i="30"/>
  <c r="G28" i="30"/>
  <c r="H28" i="30"/>
  <c r="I28" i="30"/>
  <c r="E28" i="30"/>
  <c r="F26" i="30"/>
  <c r="G26" i="30"/>
  <c r="H26" i="30"/>
  <c r="I26" i="30"/>
  <c r="E26" i="30"/>
  <c r="F24" i="30"/>
  <c r="G24" i="30"/>
  <c r="H24" i="30"/>
  <c r="I24" i="30"/>
  <c r="E24" i="30"/>
  <c r="F235" i="21"/>
  <c r="I235" i="21" s="1"/>
  <c r="F233" i="21"/>
  <c r="F231" i="21"/>
  <c r="I231" i="21" s="1"/>
  <c r="J235" i="21"/>
  <c r="J233" i="21"/>
  <c r="J231" i="21"/>
  <c r="J227" i="21"/>
  <c r="J229" i="21"/>
  <c r="G229" i="21"/>
  <c r="F229" i="21"/>
  <c r="G235" i="21"/>
  <c r="G233" i="21"/>
  <c r="I233" i="21"/>
  <c r="G231" i="21"/>
  <c r="G227" i="21"/>
  <c r="F227" i="21"/>
  <c r="J225" i="21"/>
  <c r="G225" i="21"/>
  <c r="F225" i="21"/>
  <c r="F163" i="23" l="1"/>
  <c r="D15" i="36" s="1"/>
  <c r="F173" i="23"/>
  <c r="D20" i="36" s="1"/>
  <c r="I229" i="21"/>
  <c r="H235" i="21"/>
  <c r="N235" i="21" s="1"/>
  <c r="H233" i="21"/>
  <c r="N233" i="21" s="1"/>
  <c r="H231" i="21"/>
  <c r="N231" i="21" s="1"/>
  <c r="H229" i="21"/>
  <c r="N229" i="21" s="1"/>
  <c r="L126" i="29"/>
  <c r="K126" i="29"/>
  <c r="J126" i="29"/>
  <c r="E126" i="29"/>
  <c r="J78" i="21" l="1"/>
  <c r="G78" i="21"/>
  <c r="F78" i="21"/>
  <c r="I78" i="21" s="1"/>
  <c r="F71" i="27"/>
  <c r="F71" i="31" s="1"/>
  <c r="F69" i="27"/>
  <c r="F69" i="31" s="1"/>
  <c r="F67" i="27"/>
  <c r="F67" i="31" s="1"/>
  <c r="F65" i="27"/>
  <c r="F65" i="31" s="1"/>
  <c r="F63" i="27"/>
  <c r="F63" i="31" s="1"/>
  <c r="F51" i="27"/>
  <c r="E71" i="27"/>
  <c r="E71" i="31" s="1"/>
  <c r="E51" i="27"/>
  <c r="K89" i="27"/>
  <c r="K89" i="31" s="1"/>
  <c r="J89" i="27"/>
  <c r="J89" i="31" s="1"/>
  <c r="F89" i="27"/>
  <c r="F89" i="31" s="1"/>
  <c r="E89" i="27"/>
  <c r="K87" i="27"/>
  <c r="K87" i="31" s="1"/>
  <c r="J87" i="27"/>
  <c r="J87" i="31" s="1"/>
  <c r="F87" i="27"/>
  <c r="F87" i="31" s="1"/>
  <c r="E87" i="27"/>
  <c r="K85" i="27"/>
  <c r="K85" i="31" s="1"/>
  <c r="J85" i="27"/>
  <c r="J85" i="31" s="1"/>
  <c r="F85" i="27"/>
  <c r="F85" i="31" s="1"/>
  <c r="E85" i="27"/>
  <c r="K83" i="27"/>
  <c r="K83" i="31" s="1"/>
  <c r="J83" i="27"/>
  <c r="J83" i="31" s="1"/>
  <c r="F83" i="27"/>
  <c r="F83" i="31" s="1"/>
  <c r="E83" i="27"/>
  <c r="K71" i="27"/>
  <c r="K71" i="31" s="1"/>
  <c r="J71" i="27"/>
  <c r="J71" i="31" s="1"/>
  <c r="F207" i="21"/>
  <c r="H207" i="21" s="1"/>
  <c r="F205" i="21"/>
  <c r="F203" i="21"/>
  <c r="H203" i="21" s="1"/>
  <c r="F201" i="21"/>
  <c r="H201" i="21" s="1"/>
  <c r="F199" i="21"/>
  <c r="H199" i="21" s="1"/>
  <c r="F197" i="21"/>
  <c r="H197" i="21" s="1"/>
  <c r="F195" i="21"/>
  <c r="H195" i="21" s="1"/>
  <c r="F193" i="21"/>
  <c r="H193" i="21" s="1"/>
  <c r="F191" i="21"/>
  <c r="F189" i="21"/>
  <c r="H189" i="21" s="1"/>
  <c r="F187" i="21"/>
  <c r="H187" i="21" s="1"/>
  <c r="F185" i="21"/>
  <c r="H185" i="21" s="1"/>
  <c r="F183" i="21"/>
  <c r="F181" i="21"/>
  <c r="F179" i="21"/>
  <c r="F177" i="21"/>
  <c r="H177" i="21" s="1"/>
  <c r="F175" i="21"/>
  <c r="H175" i="21" s="1"/>
  <c r="J221" i="21"/>
  <c r="I126" i="29" s="1"/>
  <c r="G221" i="21"/>
  <c r="F173" i="21"/>
  <c r="H173" i="21" s="1"/>
  <c r="H223" i="21"/>
  <c r="H211" i="21"/>
  <c r="J223" i="21"/>
  <c r="J209" i="21"/>
  <c r="J205" i="21"/>
  <c r="J199" i="21"/>
  <c r="J197" i="21"/>
  <c r="J195" i="21"/>
  <c r="J193" i="21"/>
  <c r="J191" i="21"/>
  <c r="J189" i="21"/>
  <c r="J187" i="21"/>
  <c r="J185" i="21"/>
  <c r="J183" i="21"/>
  <c r="J181" i="21"/>
  <c r="J179" i="21"/>
  <c r="J177" i="21"/>
  <c r="J175" i="21"/>
  <c r="J173" i="21"/>
  <c r="J159" i="21"/>
  <c r="J129" i="21"/>
  <c r="J119" i="21"/>
  <c r="J115" i="21"/>
  <c r="J113" i="21"/>
  <c r="J107" i="21"/>
  <c r="J105" i="21"/>
  <c r="J101" i="21"/>
  <c r="J99" i="21"/>
  <c r="J97" i="21"/>
  <c r="K151" i="21"/>
  <c r="N151" i="21" s="1"/>
  <c r="F147" i="21"/>
  <c r="H147" i="21" s="1"/>
  <c r="F145" i="21"/>
  <c r="H145" i="21" s="1"/>
  <c r="F143" i="21"/>
  <c r="H143" i="21" s="1"/>
  <c r="F141" i="21"/>
  <c r="H141" i="21" s="1"/>
  <c r="F139" i="21"/>
  <c r="H139" i="21" s="1"/>
  <c r="F137" i="21"/>
  <c r="H137" i="21" s="1"/>
  <c r="F135" i="21"/>
  <c r="H135" i="21" s="1"/>
  <c r="F133" i="21"/>
  <c r="H133" i="21" s="1"/>
  <c r="F131" i="21"/>
  <c r="H131" i="21" s="1"/>
  <c r="F129" i="21"/>
  <c r="H129" i="21" s="1"/>
  <c r="F127" i="21"/>
  <c r="H127" i="21" s="1"/>
  <c r="F125" i="21"/>
  <c r="H125" i="21" s="1"/>
  <c r="F123" i="21"/>
  <c r="H123" i="21" s="1"/>
  <c r="F121" i="21"/>
  <c r="H121" i="21" s="1"/>
  <c r="F119" i="21"/>
  <c r="H119" i="21" s="1"/>
  <c r="F117" i="21"/>
  <c r="H117" i="21" s="1"/>
  <c r="F115" i="21"/>
  <c r="H115" i="21" s="1"/>
  <c r="F113" i="21"/>
  <c r="H113" i="21" s="1"/>
  <c r="F111" i="21"/>
  <c r="H111" i="21" s="1"/>
  <c r="F109" i="21"/>
  <c r="H109" i="21" s="1"/>
  <c r="F107" i="21"/>
  <c r="H107" i="21" s="1"/>
  <c r="F105" i="21"/>
  <c r="H105" i="21" s="1"/>
  <c r="F103" i="21"/>
  <c r="H103" i="21" s="1"/>
  <c r="F101" i="21"/>
  <c r="H101" i="21" s="1"/>
  <c r="F99" i="21"/>
  <c r="H99" i="21" s="1"/>
  <c r="F97" i="21"/>
  <c r="H97" i="21" s="1"/>
  <c r="F56" i="21"/>
  <c r="H56" i="21" s="1"/>
  <c r="G69" i="27" s="1"/>
  <c r="G69" i="31" s="1"/>
  <c r="H72" i="21"/>
  <c r="G85" i="27" s="1"/>
  <c r="G85" i="31" s="1"/>
  <c r="H70" i="21"/>
  <c r="G83" i="27" s="1"/>
  <c r="G83" i="31" s="1"/>
  <c r="H68" i="21"/>
  <c r="H66" i="21"/>
  <c r="H64" i="21"/>
  <c r="H62" i="21"/>
  <c r="H60" i="21"/>
  <c r="H58" i="21"/>
  <c r="G71" i="27" s="1"/>
  <c r="G71" i="31" s="1"/>
  <c r="F54" i="21"/>
  <c r="H54" i="21" s="1"/>
  <c r="G67" i="27" s="1"/>
  <c r="G67" i="31" s="1"/>
  <c r="F52" i="21"/>
  <c r="H52" i="21" s="1"/>
  <c r="G65" i="27" s="1"/>
  <c r="G65" i="31" s="1"/>
  <c r="F50" i="21"/>
  <c r="H50" i="21" s="1"/>
  <c r="L50" i="21" s="1"/>
  <c r="K63" i="27" s="1"/>
  <c r="K63" i="31" s="1"/>
  <c r="F48" i="21"/>
  <c r="H48" i="21" s="1"/>
  <c r="F46" i="21"/>
  <c r="H46" i="21" s="1"/>
  <c r="F44" i="21"/>
  <c r="H44" i="21" s="1"/>
  <c r="F42" i="21"/>
  <c r="E55" i="27" s="1"/>
  <c r="F40" i="21"/>
  <c r="H40" i="21" s="1"/>
  <c r="H38" i="21"/>
  <c r="G51" i="27" s="1"/>
  <c r="F36" i="21"/>
  <c r="H36" i="21" s="1"/>
  <c r="F34" i="21"/>
  <c r="H34" i="21" s="1"/>
  <c r="F32" i="21"/>
  <c r="H32" i="21" s="1"/>
  <c r="F30" i="21"/>
  <c r="H30" i="21" s="1"/>
  <c r="F28" i="21"/>
  <c r="H28" i="21" s="1"/>
  <c r="F26" i="21"/>
  <c r="H26" i="21" s="1"/>
  <c r="F24" i="21"/>
  <c r="H24" i="21" s="1"/>
  <c r="F22" i="21"/>
  <c r="H22" i="21" s="1"/>
  <c r="F20" i="21"/>
  <c r="H20" i="21" s="1"/>
  <c r="F18" i="21"/>
  <c r="H18" i="21" s="1"/>
  <c r="F16" i="21"/>
  <c r="H16" i="21" s="1"/>
  <c r="F10" i="21"/>
  <c r="E23" i="27" s="1"/>
  <c r="F14" i="21"/>
  <c r="H14" i="21" s="1"/>
  <c r="F12" i="21"/>
  <c r="H12" i="21" s="1"/>
  <c r="H76" i="21"/>
  <c r="G89" i="27" s="1"/>
  <c r="G89" i="31" s="1"/>
  <c r="H74" i="21"/>
  <c r="G87" i="27" s="1"/>
  <c r="G87" i="31" s="1"/>
  <c r="J82" i="21"/>
  <c r="J80" i="21"/>
  <c r="J76" i="21"/>
  <c r="I89" i="27" s="1"/>
  <c r="I89" i="31" s="1"/>
  <c r="J74" i="21"/>
  <c r="I87" i="27" s="1"/>
  <c r="I87" i="31" s="1"/>
  <c r="J72" i="21"/>
  <c r="I85" i="27" s="1"/>
  <c r="I85" i="31" s="1"/>
  <c r="J70" i="21"/>
  <c r="I83" i="27" s="1"/>
  <c r="I83" i="31" s="1"/>
  <c r="J68" i="21"/>
  <c r="J66" i="21"/>
  <c r="J64" i="21"/>
  <c r="J62" i="21"/>
  <c r="J60" i="21"/>
  <c r="J58" i="21"/>
  <c r="I71" i="27" s="1"/>
  <c r="I71" i="31" s="1"/>
  <c r="J56" i="21"/>
  <c r="J54" i="21"/>
  <c r="J52" i="21"/>
  <c r="J50" i="21"/>
  <c r="J48" i="21"/>
  <c r="J46" i="21"/>
  <c r="J44" i="21"/>
  <c r="J42" i="21"/>
  <c r="J40" i="21"/>
  <c r="J38" i="21"/>
  <c r="J36" i="21"/>
  <c r="J34" i="21"/>
  <c r="J32" i="21"/>
  <c r="J30" i="21"/>
  <c r="J28" i="21"/>
  <c r="J26" i="21"/>
  <c r="J24" i="21"/>
  <c r="J20" i="21"/>
  <c r="J18" i="21"/>
  <c r="J16" i="21"/>
  <c r="J14" i="21"/>
  <c r="J12" i="21"/>
  <c r="J10" i="21"/>
  <c r="I76" i="21"/>
  <c r="H89" i="27" s="1"/>
  <c r="H89" i="31" s="1"/>
  <c r="I74" i="21"/>
  <c r="H87" i="27" s="1"/>
  <c r="H87" i="31" s="1"/>
  <c r="L89" i="27" l="1"/>
  <c r="E89" i="31"/>
  <c r="L89" i="31" s="1"/>
  <c r="H42" i="21"/>
  <c r="L87" i="27"/>
  <c r="E87" i="31"/>
  <c r="L87" i="31" s="1"/>
  <c r="N76" i="21"/>
  <c r="E85" i="31"/>
  <c r="H10" i="21"/>
  <c r="I221" i="21"/>
  <c r="H126" i="29" s="1"/>
  <c r="F126" i="29"/>
  <c r="N74" i="21"/>
  <c r="E83" i="31"/>
  <c r="E31" i="27"/>
  <c r="E39" i="27"/>
  <c r="E47" i="27"/>
  <c r="E63" i="27"/>
  <c r="E63" i="31" s="1"/>
  <c r="E25" i="27"/>
  <c r="E33" i="27"/>
  <c r="E41" i="27"/>
  <c r="E49" i="27"/>
  <c r="E57" i="27"/>
  <c r="E65" i="27"/>
  <c r="E65" i="31" s="1"/>
  <c r="G63" i="27"/>
  <c r="G63" i="31" s="1"/>
  <c r="E27" i="27"/>
  <c r="E35" i="27"/>
  <c r="E43" i="27"/>
  <c r="E59" i="27"/>
  <c r="E67" i="27"/>
  <c r="E67" i="31" s="1"/>
  <c r="E29" i="27"/>
  <c r="E37" i="27"/>
  <c r="E45" i="27"/>
  <c r="E53" i="27"/>
  <c r="E61" i="27"/>
  <c r="E69" i="27"/>
  <c r="E69" i="31" s="1"/>
  <c r="H78" i="21"/>
  <c r="N78" i="21" s="1"/>
  <c r="H221" i="21"/>
  <c r="G126" i="29" s="1"/>
  <c r="I72" i="21"/>
  <c r="H85" i="27" s="1"/>
  <c r="H85" i="31" s="1"/>
  <c r="M246" i="22"/>
  <c r="M245" i="22"/>
  <c r="L246" i="22"/>
  <c r="L245" i="22"/>
  <c r="K246" i="22"/>
  <c r="K245" i="22"/>
  <c r="J246" i="22"/>
  <c r="J245" i="22"/>
  <c r="I246" i="22"/>
  <c r="I245" i="22"/>
  <c r="G246" i="22"/>
  <c r="G245" i="22"/>
  <c r="F245" i="22"/>
  <c r="E245" i="22"/>
  <c r="F246" i="22"/>
  <c r="E246" i="22"/>
  <c r="M244" i="22"/>
  <c r="L244" i="22"/>
  <c r="K244" i="22"/>
  <c r="J244" i="22"/>
  <c r="I244" i="22"/>
  <c r="G244" i="22"/>
  <c r="F244" i="22"/>
  <c r="E244" i="22"/>
  <c r="K227" i="22"/>
  <c r="J227" i="22"/>
  <c r="I227" i="22"/>
  <c r="G227" i="22"/>
  <c r="F227" i="22"/>
  <c r="E227" i="22"/>
  <c r="K225" i="22"/>
  <c r="K223" i="22"/>
  <c r="K221" i="22"/>
  <c r="K219" i="22"/>
  <c r="K217" i="22"/>
  <c r="K215" i="22"/>
  <c r="J215" i="22"/>
  <c r="I215" i="22"/>
  <c r="G215" i="22"/>
  <c r="F215" i="22"/>
  <c r="E215" i="22"/>
  <c r="L213" i="22"/>
  <c r="K213" i="22"/>
  <c r="J213" i="22"/>
  <c r="I213" i="22"/>
  <c r="G213" i="22"/>
  <c r="F213" i="22"/>
  <c r="E213" i="22"/>
  <c r="L211" i="22"/>
  <c r="K211" i="22"/>
  <c r="J211" i="22"/>
  <c r="I211" i="22"/>
  <c r="G211" i="22"/>
  <c r="F211" i="22"/>
  <c r="E211" i="22"/>
  <c r="L209" i="22"/>
  <c r="K209" i="22"/>
  <c r="J209" i="22"/>
  <c r="I209" i="22"/>
  <c r="G209" i="22"/>
  <c r="F209" i="22"/>
  <c r="E209" i="22"/>
  <c r="L207" i="22"/>
  <c r="K207" i="22"/>
  <c r="J207" i="22"/>
  <c r="I207" i="22"/>
  <c r="G207" i="22"/>
  <c r="F207" i="22"/>
  <c r="E207" i="22"/>
  <c r="L205" i="22"/>
  <c r="K205" i="22"/>
  <c r="J205" i="22"/>
  <c r="I205" i="22"/>
  <c r="G205" i="22"/>
  <c r="F205" i="22"/>
  <c r="E205" i="22"/>
  <c r="L203" i="22"/>
  <c r="K203" i="22"/>
  <c r="J203" i="22"/>
  <c r="I203" i="22"/>
  <c r="G203" i="22"/>
  <c r="F203" i="22"/>
  <c r="E203" i="22"/>
  <c r="L201" i="22"/>
  <c r="J201" i="22"/>
  <c r="K201" i="22"/>
  <c r="I201" i="22"/>
  <c r="G201" i="22"/>
  <c r="F201" i="22"/>
  <c r="E201" i="22"/>
  <c r="L199" i="22"/>
  <c r="K199" i="22"/>
  <c r="J199" i="22"/>
  <c r="I199" i="22"/>
  <c r="G199" i="22"/>
  <c r="F199" i="22"/>
  <c r="E199" i="22"/>
  <c r="L197" i="22"/>
  <c r="K197" i="22"/>
  <c r="J197" i="22"/>
  <c r="I197" i="22"/>
  <c r="G197" i="22"/>
  <c r="F197" i="22"/>
  <c r="E197" i="22"/>
  <c r="E195" i="22"/>
  <c r="F195" i="22"/>
  <c r="G195" i="22"/>
  <c r="I195" i="22"/>
  <c r="J195" i="22"/>
  <c r="K195" i="22"/>
  <c r="K193" i="22"/>
  <c r="J193" i="22"/>
  <c r="I193" i="22"/>
  <c r="G193" i="22"/>
  <c r="F193" i="22"/>
  <c r="E193" i="22"/>
  <c r="K191" i="22"/>
  <c r="J191" i="22"/>
  <c r="I191" i="22"/>
  <c r="G191" i="22"/>
  <c r="F191" i="22"/>
  <c r="E191" i="22"/>
  <c r="K189" i="22"/>
  <c r="J189" i="22"/>
  <c r="G189" i="22"/>
  <c r="I189" i="22"/>
  <c r="F189" i="22"/>
  <c r="E189" i="22"/>
  <c r="K187" i="22"/>
  <c r="J187" i="22"/>
  <c r="I187" i="22"/>
  <c r="G187" i="22"/>
  <c r="F187" i="22"/>
  <c r="E187" i="22"/>
  <c r="K185" i="22"/>
  <c r="J185" i="22"/>
  <c r="I185" i="22"/>
  <c r="G185" i="22"/>
  <c r="F185" i="22"/>
  <c r="E185" i="22"/>
  <c r="K183" i="22"/>
  <c r="J183" i="22"/>
  <c r="I183" i="22"/>
  <c r="G183" i="22"/>
  <c r="F183" i="22"/>
  <c r="E183" i="22"/>
  <c r="K181" i="22"/>
  <c r="J181" i="22"/>
  <c r="I181" i="22"/>
  <c r="G181" i="22"/>
  <c r="F181" i="22"/>
  <c r="E181" i="22"/>
  <c r="K179" i="22"/>
  <c r="J179" i="22"/>
  <c r="I179" i="22"/>
  <c r="G179" i="22"/>
  <c r="F179" i="22"/>
  <c r="E179" i="22"/>
  <c r="J177" i="22"/>
  <c r="K177" i="22"/>
  <c r="I177" i="22"/>
  <c r="G177" i="22"/>
  <c r="F177" i="22"/>
  <c r="E177" i="22"/>
  <c r="M211" i="22"/>
  <c r="M209" i="22"/>
  <c r="M207" i="22"/>
  <c r="M205" i="22"/>
  <c r="M203" i="22"/>
  <c r="M201" i="22"/>
  <c r="M199" i="22"/>
  <c r="M197" i="22"/>
  <c r="M195" i="22"/>
  <c r="M193" i="22"/>
  <c r="M191" i="22"/>
  <c r="M189" i="22"/>
  <c r="M187" i="22"/>
  <c r="M183" i="22"/>
  <c r="M181" i="22"/>
  <c r="M179" i="22"/>
  <c r="M177" i="22"/>
  <c r="K123" i="22"/>
  <c r="K121" i="22"/>
  <c r="K119" i="22"/>
  <c r="K117" i="22"/>
  <c r="K115" i="22"/>
  <c r="K113" i="22"/>
  <c r="K111" i="22"/>
  <c r="K109" i="22"/>
  <c r="K107" i="22"/>
  <c r="K105" i="22"/>
  <c r="K103" i="22"/>
  <c r="K101" i="22"/>
  <c r="K99" i="22"/>
  <c r="K97" i="22"/>
  <c r="M121" i="22"/>
  <c r="M137" i="22"/>
  <c r="M135" i="22"/>
  <c r="M133" i="22"/>
  <c r="M131" i="22"/>
  <c r="M129" i="22"/>
  <c r="M127" i="22"/>
  <c r="M123" i="22"/>
  <c r="M113" i="22"/>
  <c r="M119" i="22"/>
  <c r="M117" i="22"/>
  <c r="M115" i="22"/>
  <c r="M111" i="22"/>
  <c r="M109" i="22"/>
  <c r="M107" i="22"/>
  <c r="M105" i="22"/>
  <c r="M103" i="22"/>
  <c r="M101" i="22"/>
  <c r="M99" i="22"/>
  <c r="M97" i="22"/>
  <c r="K155" i="22"/>
  <c r="N155" i="22" s="1"/>
  <c r="K153" i="22"/>
  <c r="M151" i="22"/>
  <c r="L151" i="22"/>
  <c r="K151" i="22"/>
  <c r="J151" i="22"/>
  <c r="I151" i="22"/>
  <c r="G151" i="22"/>
  <c r="F151" i="22"/>
  <c r="M149" i="22"/>
  <c r="L149" i="22"/>
  <c r="K149" i="22"/>
  <c r="J149" i="22"/>
  <c r="I149" i="22"/>
  <c r="G149" i="22"/>
  <c r="F149" i="22"/>
  <c r="E151" i="22"/>
  <c r="E149" i="22"/>
  <c r="E147" i="22"/>
  <c r="F147" i="22"/>
  <c r="G147" i="22"/>
  <c r="I147" i="22"/>
  <c r="J147" i="22"/>
  <c r="K147" i="22"/>
  <c r="L147" i="22"/>
  <c r="M147" i="22"/>
  <c r="M145" i="22"/>
  <c r="L145" i="22"/>
  <c r="K145" i="22"/>
  <c r="J145" i="22"/>
  <c r="I145" i="22"/>
  <c r="G145" i="22"/>
  <c r="F145" i="22"/>
  <c r="E145" i="22"/>
  <c r="M143" i="22"/>
  <c r="L143" i="22"/>
  <c r="K143" i="22"/>
  <c r="J143" i="22"/>
  <c r="I143" i="22"/>
  <c r="G143" i="22"/>
  <c r="F143" i="22"/>
  <c r="E143" i="22"/>
  <c r="M141" i="22"/>
  <c r="L141" i="22"/>
  <c r="K141" i="22"/>
  <c r="J141" i="22"/>
  <c r="I141" i="22"/>
  <c r="G141" i="22"/>
  <c r="F141" i="22"/>
  <c r="E141" i="22"/>
  <c r="M139" i="22"/>
  <c r="L139" i="22"/>
  <c r="K139" i="22"/>
  <c r="J139" i="22"/>
  <c r="I139" i="22"/>
  <c r="G139" i="22"/>
  <c r="F139" i="22"/>
  <c r="E139" i="22"/>
  <c r="K137" i="22"/>
  <c r="J137" i="22"/>
  <c r="I137" i="22"/>
  <c r="G137" i="22"/>
  <c r="F137" i="22"/>
  <c r="E137" i="22"/>
  <c r="L135" i="22"/>
  <c r="K135" i="22"/>
  <c r="J135" i="22"/>
  <c r="I135" i="22"/>
  <c r="G135" i="22"/>
  <c r="F135" i="22"/>
  <c r="E135" i="22"/>
  <c r="L133" i="22"/>
  <c r="K133" i="22"/>
  <c r="J133" i="22"/>
  <c r="I133" i="22"/>
  <c r="G133" i="22"/>
  <c r="F133" i="22"/>
  <c r="E133" i="22"/>
  <c r="L131" i="22"/>
  <c r="K131" i="22"/>
  <c r="J131" i="22"/>
  <c r="I131" i="22"/>
  <c r="G131" i="22"/>
  <c r="F131" i="22"/>
  <c r="E131" i="22"/>
  <c r="K129" i="22"/>
  <c r="J129" i="22"/>
  <c r="I129" i="22"/>
  <c r="G129" i="22"/>
  <c r="F129" i="22"/>
  <c r="E129" i="22"/>
  <c r="K127" i="22"/>
  <c r="J127" i="22"/>
  <c r="I127" i="22"/>
  <c r="G127" i="22"/>
  <c r="F127" i="22"/>
  <c r="E127" i="22"/>
  <c r="K125" i="22"/>
  <c r="J125" i="22"/>
  <c r="I125" i="22"/>
  <c r="G125" i="22"/>
  <c r="F125" i="22"/>
  <c r="E125" i="22"/>
  <c r="J123" i="22"/>
  <c r="I123" i="22"/>
  <c r="G123" i="22"/>
  <c r="F123" i="22"/>
  <c r="E123" i="22"/>
  <c r="J121" i="22"/>
  <c r="I121" i="22"/>
  <c r="G121" i="22"/>
  <c r="F121" i="22"/>
  <c r="E121" i="22"/>
  <c r="J119" i="22"/>
  <c r="I119" i="22"/>
  <c r="G119" i="22"/>
  <c r="F119" i="22"/>
  <c r="E119" i="22"/>
  <c r="J117" i="22"/>
  <c r="I117" i="22"/>
  <c r="G117" i="22"/>
  <c r="F117" i="22"/>
  <c r="E117" i="22"/>
  <c r="J115" i="22"/>
  <c r="I115" i="22"/>
  <c r="G115" i="22"/>
  <c r="F115" i="22"/>
  <c r="E115" i="22"/>
  <c r="J113" i="22"/>
  <c r="I113" i="22"/>
  <c r="G113" i="22"/>
  <c r="F113" i="22"/>
  <c r="E113" i="22"/>
  <c r="J111" i="22"/>
  <c r="I111" i="22"/>
  <c r="G111" i="22"/>
  <c r="F111" i="22"/>
  <c r="E111" i="22"/>
  <c r="J109" i="22"/>
  <c r="I109" i="22"/>
  <c r="G109" i="22"/>
  <c r="F109" i="22"/>
  <c r="E109" i="22"/>
  <c r="J107" i="22"/>
  <c r="I107" i="22"/>
  <c r="G107" i="22"/>
  <c r="F107" i="22"/>
  <c r="E107" i="22"/>
  <c r="J105" i="22"/>
  <c r="I105" i="22"/>
  <c r="F105" i="22"/>
  <c r="G105" i="22"/>
  <c r="E105" i="22"/>
  <c r="J103" i="22"/>
  <c r="I103" i="22"/>
  <c r="G103" i="22"/>
  <c r="F103" i="22"/>
  <c r="E103" i="22"/>
  <c r="J101" i="22"/>
  <c r="I101" i="22"/>
  <c r="G101" i="22"/>
  <c r="F101" i="22"/>
  <c r="E101" i="22"/>
  <c r="J99" i="22"/>
  <c r="I99" i="22"/>
  <c r="G99" i="22"/>
  <c r="F99" i="22"/>
  <c r="E99" i="22"/>
  <c r="J97" i="22"/>
  <c r="I97" i="22"/>
  <c r="G97" i="22"/>
  <c r="F97" i="22"/>
  <c r="E97" i="22"/>
  <c r="L153" i="22"/>
  <c r="I78" i="22"/>
  <c r="J78" i="22"/>
  <c r="J76" i="22"/>
  <c r="I76" i="22"/>
  <c r="G78" i="22"/>
  <c r="G76" i="22"/>
  <c r="F78" i="22"/>
  <c r="F76" i="22"/>
  <c r="J74" i="22"/>
  <c r="I74" i="22"/>
  <c r="G74" i="22"/>
  <c r="F74" i="22"/>
  <c r="J72" i="22"/>
  <c r="I72" i="22"/>
  <c r="G72" i="22"/>
  <c r="F72" i="22"/>
  <c r="E72" i="22"/>
  <c r="K78" i="22"/>
  <c r="K76" i="22"/>
  <c r="K74" i="22"/>
  <c r="K72" i="22"/>
  <c r="K70" i="22"/>
  <c r="J70" i="22"/>
  <c r="I70" i="22"/>
  <c r="G70" i="22"/>
  <c r="F70" i="22"/>
  <c r="K68" i="22"/>
  <c r="J68" i="22"/>
  <c r="I68" i="22"/>
  <c r="G68" i="22"/>
  <c r="F68" i="22"/>
  <c r="K66" i="22"/>
  <c r="J66" i="22"/>
  <c r="I66" i="22"/>
  <c r="G66" i="22"/>
  <c r="F66" i="22"/>
  <c r="K64" i="22"/>
  <c r="J64" i="22"/>
  <c r="I64" i="22"/>
  <c r="G64" i="22"/>
  <c r="F64" i="22"/>
  <c r="K62" i="22"/>
  <c r="J62" i="22"/>
  <c r="I62" i="22"/>
  <c r="G62" i="22"/>
  <c r="F62" i="22"/>
  <c r="E62" i="22"/>
  <c r="L58" i="22"/>
  <c r="K58" i="22"/>
  <c r="J58" i="22"/>
  <c r="I58" i="22"/>
  <c r="G58" i="22"/>
  <c r="F58" i="22"/>
  <c r="L56" i="22"/>
  <c r="K56" i="22"/>
  <c r="J56" i="22"/>
  <c r="I56" i="22"/>
  <c r="G56" i="22"/>
  <c r="F56" i="22"/>
  <c r="K54" i="22"/>
  <c r="J54" i="22"/>
  <c r="I54" i="22"/>
  <c r="G54" i="22"/>
  <c r="F54" i="22"/>
  <c r="L54" i="22"/>
  <c r="L52" i="22"/>
  <c r="K52" i="22"/>
  <c r="J52" i="22"/>
  <c r="I52" i="22"/>
  <c r="G52" i="22"/>
  <c r="F52" i="22"/>
  <c r="K50" i="22"/>
  <c r="J50" i="22"/>
  <c r="I50" i="22"/>
  <c r="G50" i="22"/>
  <c r="F50" i="22"/>
  <c r="E78" i="22"/>
  <c r="E76" i="22"/>
  <c r="E74" i="22"/>
  <c r="E70" i="22"/>
  <c r="E68" i="22"/>
  <c r="E66" i="22"/>
  <c r="E64" i="22"/>
  <c r="E60" i="22"/>
  <c r="E58" i="22"/>
  <c r="E56" i="22"/>
  <c r="E54" i="22"/>
  <c r="E52" i="22"/>
  <c r="E50" i="22"/>
  <c r="L48" i="22"/>
  <c r="K48" i="22"/>
  <c r="J48" i="22"/>
  <c r="I48" i="22"/>
  <c r="G48" i="22"/>
  <c r="F48" i="22"/>
  <c r="E48" i="22"/>
  <c r="L46" i="22"/>
  <c r="K46" i="22"/>
  <c r="J46" i="22"/>
  <c r="I46" i="22"/>
  <c r="G46" i="22"/>
  <c r="F46" i="22"/>
  <c r="E46" i="22"/>
  <c r="L44" i="22"/>
  <c r="K44" i="22"/>
  <c r="J44" i="22"/>
  <c r="I44" i="22"/>
  <c r="G44" i="22"/>
  <c r="F44" i="22"/>
  <c r="E44" i="22"/>
  <c r="L42" i="22"/>
  <c r="K42" i="22"/>
  <c r="J42" i="22"/>
  <c r="I42" i="22"/>
  <c r="G42" i="22"/>
  <c r="F42" i="22"/>
  <c r="E42" i="22"/>
  <c r="L40" i="22"/>
  <c r="K40" i="22"/>
  <c r="J40" i="22"/>
  <c r="I40" i="22"/>
  <c r="G40" i="22"/>
  <c r="F40" i="22"/>
  <c r="E40" i="22"/>
  <c r="L38" i="22"/>
  <c r="K38" i="22"/>
  <c r="J38" i="22"/>
  <c r="I38" i="22"/>
  <c r="G38" i="22"/>
  <c r="F38" i="22"/>
  <c r="E38" i="22"/>
  <c r="K36" i="22"/>
  <c r="J36" i="22"/>
  <c r="I36" i="22"/>
  <c r="G36" i="22"/>
  <c r="F36" i="22"/>
  <c r="E36" i="22"/>
  <c r="K34" i="22"/>
  <c r="J34" i="22"/>
  <c r="I34" i="22"/>
  <c r="G34" i="22"/>
  <c r="F34" i="22"/>
  <c r="E34" i="22"/>
  <c r="K32" i="22"/>
  <c r="J32" i="22"/>
  <c r="I32" i="22"/>
  <c r="G32" i="22"/>
  <c r="F32" i="22"/>
  <c r="E32" i="22"/>
  <c r="K30" i="22"/>
  <c r="J30" i="22"/>
  <c r="I30" i="22"/>
  <c r="G30" i="22"/>
  <c r="F30" i="22"/>
  <c r="E30" i="22"/>
  <c r="K28" i="22"/>
  <c r="J28" i="22"/>
  <c r="I28" i="22"/>
  <c r="G28" i="22"/>
  <c r="F28" i="22"/>
  <c r="E28" i="22"/>
  <c r="K26" i="22"/>
  <c r="J26" i="22"/>
  <c r="I26" i="22"/>
  <c r="G26" i="22"/>
  <c r="F26" i="22"/>
  <c r="E26" i="22"/>
  <c r="K24" i="22"/>
  <c r="J24" i="22"/>
  <c r="I24" i="22"/>
  <c r="G24" i="22"/>
  <c r="F24" i="22"/>
  <c r="E24" i="22"/>
  <c r="K22" i="22"/>
  <c r="J22" i="22"/>
  <c r="I22" i="22"/>
  <c r="G22" i="22"/>
  <c r="F22" i="22"/>
  <c r="E22" i="22"/>
  <c r="K20" i="22"/>
  <c r="J20" i="22"/>
  <c r="I20" i="22"/>
  <c r="G20" i="22"/>
  <c r="F20" i="22"/>
  <c r="E20" i="22"/>
  <c r="K18" i="22"/>
  <c r="J18" i="22"/>
  <c r="I18" i="22"/>
  <c r="G18" i="22"/>
  <c r="F18" i="22"/>
  <c r="E18" i="22"/>
  <c r="K16" i="22"/>
  <c r="J16" i="22"/>
  <c r="I16" i="22"/>
  <c r="G16" i="22"/>
  <c r="F16" i="22"/>
  <c r="E16" i="22"/>
  <c r="K14" i="22"/>
  <c r="J14" i="22"/>
  <c r="I14" i="22"/>
  <c r="G14" i="22"/>
  <c r="F14" i="22"/>
  <c r="E14" i="22"/>
  <c r="K12" i="22"/>
  <c r="J12" i="22"/>
  <c r="I12" i="22"/>
  <c r="G12" i="22"/>
  <c r="F12" i="22"/>
  <c r="E12" i="22"/>
  <c r="L10" i="22"/>
  <c r="K10" i="22"/>
  <c r="J10" i="22"/>
  <c r="I10" i="22"/>
  <c r="G10" i="22"/>
  <c r="F10" i="22"/>
  <c r="E10" i="22"/>
  <c r="M126" i="29" l="1"/>
  <c r="L85" i="27"/>
  <c r="L85" i="31"/>
  <c r="N72" i="21"/>
  <c r="N227" i="22"/>
  <c r="N78" i="22"/>
  <c r="N76" i="22"/>
  <c r="N74" i="22"/>
  <c r="N72" i="22"/>
  <c r="N70" i="22"/>
  <c r="E49" i="20"/>
  <c r="E55" i="20"/>
  <c r="E53" i="20"/>
  <c r="G52" i="25" l="1"/>
  <c r="I35" i="34"/>
  <c r="E35" i="34"/>
  <c r="D16" i="28"/>
  <c r="K81" i="27"/>
  <c r="K81" i="31" s="1"/>
  <c r="J81" i="27"/>
  <c r="J81" i="31" s="1"/>
  <c r="F81" i="27"/>
  <c r="F81" i="31" s="1"/>
  <c r="E81" i="27"/>
  <c r="E81" i="31" s="1"/>
  <c r="K79" i="27"/>
  <c r="K79" i="31" s="1"/>
  <c r="J79" i="27"/>
  <c r="J79" i="31" s="1"/>
  <c r="F79" i="27"/>
  <c r="F79" i="31" s="1"/>
  <c r="E79" i="27"/>
  <c r="E79" i="31" s="1"/>
  <c r="K77" i="27"/>
  <c r="K77" i="31" s="1"/>
  <c r="J77" i="27"/>
  <c r="J77" i="31" s="1"/>
  <c r="F77" i="27"/>
  <c r="F77" i="31" s="1"/>
  <c r="E77" i="27"/>
  <c r="E77" i="31" s="1"/>
  <c r="I70" i="21"/>
  <c r="H83" i="27" s="1"/>
  <c r="I81" i="27"/>
  <c r="I81" i="31" s="1"/>
  <c r="I68" i="21"/>
  <c r="H81" i="27" s="1"/>
  <c r="H81" i="31" s="1"/>
  <c r="G81" i="27"/>
  <c r="G81" i="31" s="1"/>
  <c r="I79" i="27"/>
  <c r="I79" i="31" s="1"/>
  <c r="I66" i="21"/>
  <c r="H79" i="27" s="1"/>
  <c r="H79" i="31" s="1"/>
  <c r="G79" i="27"/>
  <c r="G79" i="31" s="1"/>
  <c r="I77" i="27"/>
  <c r="I77" i="31" s="1"/>
  <c r="I64" i="21"/>
  <c r="H77" i="27" s="1"/>
  <c r="H77" i="31" s="1"/>
  <c r="G77" i="27"/>
  <c r="G77" i="31" s="1"/>
  <c r="H30" i="37"/>
  <c r="E39" i="37"/>
  <c r="E35" i="37"/>
  <c r="E30" i="37"/>
  <c r="E31" i="37"/>
  <c r="E32" i="37"/>
  <c r="E26" i="37"/>
  <c r="E27" i="37"/>
  <c r="E28" i="37"/>
  <c r="E29" i="37"/>
  <c r="E25" i="37"/>
  <c r="E24" i="37"/>
  <c r="E23" i="37"/>
  <c r="F105" i="23"/>
  <c r="F104" i="23"/>
  <c r="E81" i="20"/>
  <c r="E20" i="36"/>
  <c r="I30" i="37" s="1"/>
  <c r="C26" i="36"/>
  <c r="E22" i="18" s="1"/>
  <c r="G22" i="18" s="1"/>
  <c r="F149" i="23"/>
  <c r="F24" i="23"/>
  <c r="F23" i="23"/>
  <c r="F103" i="23"/>
  <c r="N219" i="22"/>
  <c r="N217" i="22"/>
  <c r="N215" i="22"/>
  <c r="N213" i="22"/>
  <c r="N203" i="22"/>
  <c r="N201" i="22"/>
  <c r="N199" i="22"/>
  <c r="N197" i="22"/>
  <c r="N191" i="22"/>
  <c r="N189" i="22"/>
  <c r="N187" i="22"/>
  <c r="N185" i="22"/>
  <c r="N181" i="22"/>
  <c r="I233" i="22"/>
  <c r="M153" i="22"/>
  <c r="N153" i="22" s="1"/>
  <c r="N147" i="22"/>
  <c r="N139" i="22"/>
  <c r="M68" i="22"/>
  <c r="M66" i="22"/>
  <c r="M64" i="22"/>
  <c r="M62" i="22"/>
  <c r="N62" i="22" s="1"/>
  <c r="M60" i="22"/>
  <c r="L60" i="22"/>
  <c r="M58" i="22"/>
  <c r="N58" i="22" s="1"/>
  <c r="M56" i="22"/>
  <c r="M54" i="22"/>
  <c r="M52" i="22"/>
  <c r="M50" i="22"/>
  <c r="M48" i="22"/>
  <c r="M46" i="22"/>
  <c r="M44" i="22"/>
  <c r="M42" i="22"/>
  <c r="M40" i="22"/>
  <c r="M38" i="22"/>
  <c r="N10" i="22"/>
  <c r="G205" i="21"/>
  <c r="H205" i="21" s="1"/>
  <c r="G120" i="29" s="1"/>
  <c r="G122" i="33" s="1"/>
  <c r="G191" i="21"/>
  <c r="H191" i="21" s="1"/>
  <c r="G106" i="29" s="1"/>
  <c r="G108" i="33" s="1"/>
  <c r="G183" i="21"/>
  <c r="H183" i="21" s="1"/>
  <c r="G98" i="29" s="1"/>
  <c r="G100" i="33" s="1"/>
  <c r="G181" i="21"/>
  <c r="H181" i="21" s="1"/>
  <c r="G96" i="29" s="1"/>
  <c r="G98" i="33" s="1"/>
  <c r="G179" i="21"/>
  <c r="F94" i="29" s="1"/>
  <c r="F96" i="33" s="1"/>
  <c r="G209" i="21"/>
  <c r="H209" i="21" s="1"/>
  <c r="K213" i="21"/>
  <c r="N213" i="21" s="1"/>
  <c r="K215" i="21"/>
  <c r="N215" i="21" s="1"/>
  <c r="K217" i="21"/>
  <c r="N217" i="21" s="1"/>
  <c r="K219" i="21"/>
  <c r="N219" i="21" s="1"/>
  <c r="N221" i="21"/>
  <c r="J147" i="21"/>
  <c r="J161" i="21" s="1"/>
  <c r="J248" i="21" s="1"/>
  <c r="K149" i="21"/>
  <c r="N149" i="21" s="1"/>
  <c r="M248" i="22"/>
  <c r="I108" i="29"/>
  <c r="I110" i="33" s="1"/>
  <c r="I100" i="29"/>
  <c r="I102" i="33" s="1"/>
  <c r="I92" i="29"/>
  <c r="I94" i="33" s="1"/>
  <c r="I68" i="29"/>
  <c r="I70" i="33" s="1"/>
  <c r="I54" i="29"/>
  <c r="I56" i="33" s="1"/>
  <c r="I52" i="29"/>
  <c r="I54" i="33" s="1"/>
  <c r="G36" i="29"/>
  <c r="G38" i="33" s="1"/>
  <c r="G82" i="21"/>
  <c r="H82" i="21" s="1"/>
  <c r="G93" i="27" s="1"/>
  <c r="G93" i="31" s="1"/>
  <c r="G80" i="21"/>
  <c r="H80" i="21" s="1"/>
  <c r="G91" i="27" s="1"/>
  <c r="G91" i="31" s="1"/>
  <c r="G21" i="28"/>
  <c r="I23" i="28"/>
  <c r="I24" i="32" s="1"/>
  <c r="I62" i="21"/>
  <c r="N62" i="21" s="1"/>
  <c r="I73" i="27"/>
  <c r="I73" i="31" s="1"/>
  <c r="I60" i="21"/>
  <c r="I58" i="21"/>
  <c r="H71" i="27" s="1"/>
  <c r="I56" i="21"/>
  <c r="I54" i="21"/>
  <c r="I52" i="21"/>
  <c r="I50" i="21"/>
  <c r="I61" i="27"/>
  <c r="I61" i="31" s="1"/>
  <c r="I48" i="21"/>
  <c r="H61" i="27" s="1"/>
  <c r="H61" i="31" s="1"/>
  <c r="L48" i="21"/>
  <c r="I46" i="21"/>
  <c r="H59" i="27" s="1"/>
  <c r="H59" i="31" s="1"/>
  <c r="L46" i="21"/>
  <c r="K59" i="27" s="1"/>
  <c r="K59" i="31" s="1"/>
  <c r="I44" i="21"/>
  <c r="H57" i="27" s="1"/>
  <c r="H57" i="31" s="1"/>
  <c r="L44" i="21"/>
  <c r="K57" i="27" s="1"/>
  <c r="K57" i="31" s="1"/>
  <c r="I42" i="21"/>
  <c r="H55" i="27" s="1"/>
  <c r="H55" i="31" s="1"/>
  <c r="L42" i="21"/>
  <c r="K55" i="27" s="1"/>
  <c r="K55" i="31" s="1"/>
  <c r="I40" i="21"/>
  <c r="I38" i="21"/>
  <c r="H51" i="27" s="1"/>
  <c r="I49" i="27"/>
  <c r="I49" i="31" s="1"/>
  <c r="I36" i="21"/>
  <c r="N36" i="21" s="1"/>
  <c r="I47" i="27"/>
  <c r="I47" i="31" s="1"/>
  <c r="I34" i="21"/>
  <c r="N34" i="21" s="1"/>
  <c r="G47" i="27"/>
  <c r="G47" i="31" s="1"/>
  <c r="I45" i="27"/>
  <c r="I45" i="31" s="1"/>
  <c r="I32" i="21"/>
  <c r="N32" i="21" s="1"/>
  <c r="I30" i="21"/>
  <c r="N30" i="21" s="1"/>
  <c r="I41" i="27"/>
  <c r="I41" i="31" s="1"/>
  <c r="I28" i="21"/>
  <c r="H41" i="27" s="1"/>
  <c r="H41" i="31" s="1"/>
  <c r="I39" i="27"/>
  <c r="I39" i="31" s="1"/>
  <c r="I26" i="21"/>
  <c r="G39" i="27"/>
  <c r="G39" i="31" s="1"/>
  <c r="I24" i="21"/>
  <c r="N24" i="21" s="1"/>
  <c r="I22" i="21"/>
  <c r="H35" i="27" s="1"/>
  <c r="H35" i="31" s="1"/>
  <c r="I20" i="21"/>
  <c r="H33" i="27" s="1"/>
  <c r="H33" i="31" s="1"/>
  <c r="I18" i="21"/>
  <c r="H31" i="27" s="1"/>
  <c r="H31" i="31" s="1"/>
  <c r="I16" i="21"/>
  <c r="H29" i="27" s="1"/>
  <c r="H29" i="31" s="1"/>
  <c r="I14" i="21"/>
  <c r="H27" i="27" s="1"/>
  <c r="H27" i="31" s="1"/>
  <c r="I12" i="21"/>
  <c r="N12" i="21" s="1"/>
  <c r="G25" i="27"/>
  <c r="G25" i="31" s="1"/>
  <c r="J85" i="21"/>
  <c r="E19" i="10"/>
  <c r="E21" i="10" s="1"/>
  <c r="J58" i="29"/>
  <c r="J60" i="33" s="1"/>
  <c r="G44" i="37"/>
  <c r="F15" i="23"/>
  <c r="F16" i="23"/>
  <c r="F17" i="23"/>
  <c r="F18" i="23"/>
  <c r="F21" i="23"/>
  <c r="F22" i="23"/>
  <c r="F40" i="23"/>
  <c r="F61" i="23"/>
  <c r="D14" i="36" s="1"/>
  <c r="F65" i="23"/>
  <c r="F77" i="23"/>
  <c r="F90" i="23"/>
  <c r="F92" i="23" s="1"/>
  <c r="D21" i="36" s="1"/>
  <c r="H31" i="37" s="1"/>
  <c r="D18" i="36"/>
  <c r="H28" i="37" s="1"/>
  <c r="J28" i="37" s="1"/>
  <c r="F102" i="23"/>
  <c r="F122" i="23"/>
  <c r="F143" i="23"/>
  <c r="F144" i="23"/>
  <c r="F146" i="23"/>
  <c r="F147" i="23"/>
  <c r="F148" i="23"/>
  <c r="I10" i="21"/>
  <c r="H23" i="27" s="1"/>
  <c r="H23" i="31" s="1"/>
  <c r="L38" i="21"/>
  <c r="K51" i="27" s="1"/>
  <c r="K51" i="31" s="1"/>
  <c r="L56" i="21"/>
  <c r="K69" i="27" s="1"/>
  <c r="K69" i="31" s="1"/>
  <c r="F85" i="21"/>
  <c r="M85" i="21"/>
  <c r="M247" i="21" s="1"/>
  <c r="I97" i="21"/>
  <c r="N97" i="21" s="1"/>
  <c r="G38" i="29"/>
  <c r="G40" i="33" s="1"/>
  <c r="I99" i="21"/>
  <c r="H38" i="29" s="1"/>
  <c r="H40" i="33" s="1"/>
  <c r="G40" i="29"/>
  <c r="G42" i="33" s="1"/>
  <c r="I101" i="21"/>
  <c r="H40" i="29" s="1"/>
  <c r="I103" i="21"/>
  <c r="H42" i="29" s="1"/>
  <c r="H44" i="33" s="1"/>
  <c r="I105" i="21"/>
  <c r="H44" i="29" s="1"/>
  <c r="H46" i="33" s="1"/>
  <c r="I44" i="29"/>
  <c r="I46" i="33" s="1"/>
  <c r="I107" i="21"/>
  <c r="H46" i="29" s="1"/>
  <c r="H48" i="33" s="1"/>
  <c r="I46" i="29"/>
  <c r="I48" i="33" s="1"/>
  <c r="I109" i="21"/>
  <c r="H48" i="29" s="1"/>
  <c r="H50" i="33" s="1"/>
  <c r="I48" i="29"/>
  <c r="I50" i="33" s="1"/>
  <c r="G50" i="29"/>
  <c r="G52" i="33" s="1"/>
  <c r="I111" i="21"/>
  <c r="H50" i="29" s="1"/>
  <c r="H52" i="33" s="1"/>
  <c r="I50" i="29"/>
  <c r="I52" i="33" s="1"/>
  <c r="I113" i="21"/>
  <c r="H52" i="29" s="1"/>
  <c r="H54" i="33" s="1"/>
  <c r="I115" i="21"/>
  <c r="H54" i="29" s="1"/>
  <c r="H56" i="33" s="1"/>
  <c r="I117" i="21"/>
  <c r="H56" i="29" s="1"/>
  <c r="H58" i="33" s="1"/>
  <c r="G58" i="29"/>
  <c r="G60" i="33" s="1"/>
  <c r="I119" i="21"/>
  <c r="H58" i="29" s="1"/>
  <c r="I58" i="29"/>
  <c r="I60" i="33" s="1"/>
  <c r="G60" i="29"/>
  <c r="I121" i="21"/>
  <c r="H60" i="29" s="1"/>
  <c r="H62" i="33" s="1"/>
  <c r="I123" i="21"/>
  <c r="N123" i="21" s="1"/>
  <c r="I62" i="29"/>
  <c r="I64" i="33" s="1"/>
  <c r="I125" i="21"/>
  <c r="H64" i="29" s="1"/>
  <c r="I127" i="21"/>
  <c r="H66" i="29" s="1"/>
  <c r="H68" i="33" s="1"/>
  <c r="I66" i="29"/>
  <c r="I68" i="33" s="1"/>
  <c r="I129" i="21"/>
  <c r="H68" i="29" s="1"/>
  <c r="H70" i="33" s="1"/>
  <c r="I131" i="21"/>
  <c r="H70" i="29" s="1"/>
  <c r="H72" i="33" s="1"/>
  <c r="I70" i="29"/>
  <c r="I72" i="33" s="1"/>
  <c r="I133" i="21"/>
  <c r="H72" i="29" s="1"/>
  <c r="H74" i="33" s="1"/>
  <c r="L135" i="21"/>
  <c r="K74" i="29" s="1"/>
  <c r="K76" i="33" s="1"/>
  <c r="I135" i="21"/>
  <c r="H74" i="29" s="1"/>
  <c r="H76" i="33" s="1"/>
  <c r="I74" i="29"/>
  <c r="I76" i="33" s="1"/>
  <c r="L137" i="21"/>
  <c r="I137" i="21"/>
  <c r="H76" i="29" s="1"/>
  <c r="H78" i="33" s="1"/>
  <c r="I76" i="29"/>
  <c r="I78" i="33" s="1"/>
  <c r="L139" i="21"/>
  <c r="I139" i="21"/>
  <c r="H78" i="29" s="1"/>
  <c r="H80" i="33" s="1"/>
  <c r="L141" i="21"/>
  <c r="I141" i="21"/>
  <c r="H80" i="29" s="1"/>
  <c r="I80" i="29"/>
  <c r="I82" i="33" s="1"/>
  <c r="G82" i="29"/>
  <c r="G84" i="33" s="1"/>
  <c r="I143" i="21"/>
  <c r="H82" i="29" s="1"/>
  <c r="H84" i="33" s="1"/>
  <c r="L145" i="21"/>
  <c r="K84" i="29" s="1"/>
  <c r="K86" i="33" s="1"/>
  <c r="I145" i="21"/>
  <c r="H84" i="29" s="1"/>
  <c r="H86" i="33" s="1"/>
  <c r="I84" i="29"/>
  <c r="I86" i="33" s="1"/>
  <c r="L147" i="21"/>
  <c r="I147" i="21"/>
  <c r="H86" i="29" s="1"/>
  <c r="H88" i="33" s="1"/>
  <c r="I86" i="29"/>
  <c r="I88" i="33" s="1"/>
  <c r="F153" i="21"/>
  <c r="G153" i="21"/>
  <c r="F155" i="21"/>
  <c r="G155" i="21"/>
  <c r="F157" i="21"/>
  <c r="G157" i="21"/>
  <c r="F159" i="21"/>
  <c r="G159" i="21"/>
  <c r="F23" i="28" s="1"/>
  <c r="F24" i="32" s="1"/>
  <c r="K161" i="21"/>
  <c r="K248" i="21" s="1"/>
  <c r="M161" i="21"/>
  <c r="M248" i="21" s="1"/>
  <c r="I173" i="21"/>
  <c r="H88" i="29" s="1"/>
  <c r="H90" i="33" s="1"/>
  <c r="I175" i="21"/>
  <c r="N175" i="21" s="1"/>
  <c r="I177" i="21"/>
  <c r="H92" i="29" s="1"/>
  <c r="H94" i="33" s="1"/>
  <c r="I179" i="21"/>
  <c r="H94" i="29" s="1"/>
  <c r="H96" i="33" s="1"/>
  <c r="I94" i="29"/>
  <c r="I96" i="33" s="1"/>
  <c r="I183" i="21"/>
  <c r="H98" i="29" s="1"/>
  <c r="H100" i="33" s="1"/>
  <c r="I185" i="21"/>
  <c r="H100" i="29" s="1"/>
  <c r="H102" i="33" s="1"/>
  <c r="I187" i="21"/>
  <c r="H102" i="29" s="1"/>
  <c r="H104" i="33" s="1"/>
  <c r="I102" i="29"/>
  <c r="I104" i="33" s="1"/>
  <c r="I189" i="21"/>
  <c r="H104" i="29" s="1"/>
  <c r="H106" i="33" s="1"/>
  <c r="I191" i="21"/>
  <c r="H106" i="29" s="1"/>
  <c r="H108" i="33" s="1"/>
  <c r="L193" i="21"/>
  <c r="K108" i="29" s="1"/>
  <c r="K110" i="33" s="1"/>
  <c r="I193" i="21"/>
  <c r="L195" i="21"/>
  <c r="K110" i="29" s="1"/>
  <c r="K112" i="33" s="1"/>
  <c r="I195" i="21"/>
  <c r="H110" i="29" s="1"/>
  <c r="H112" i="33" s="1"/>
  <c r="I110" i="29"/>
  <c r="I112" i="33" s="1"/>
  <c r="G112" i="29"/>
  <c r="G114" i="33" s="1"/>
  <c r="I197" i="21"/>
  <c r="H112" i="29" s="1"/>
  <c r="H114" i="33" s="1"/>
  <c r="L197" i="21"/>
  <c r="K112" i="29" s="1"/>
  <c r="K114" i="33" s="1"/>
  <c r="L199" i="21"/>
  <c r="K114" i="29" s="1"/>
  <c r="K116" i="33" s="1"/>
  <c r="I199" i="21"/>
  <c r="H114" i="29" s="1"/>
  <c r="H116" i="33" s="1"/>
  <c r="I114" i="29"/>
  <c r="I116" i="33" s="1"/>
  <c r="L201" i="21"/>
  <c r="K116" i="29" s="1"/>
  <c r="K118" i="33" s="1"/>
  <c r="I201" i="21"/>
  <c r="H116" i="29" s="1"/>
  <c r="H118" i="33" s="1"/>
  <c r="L203" i="21"/>
  <c r="K118" i="29" s="1"/>
  <c r="K120" i="33" s="1"/>
  <c r="I203" i="21"/>
  <c r="H118" i="29" s="1"/>
  <c r="L207" i="21"/>
  <c r="K122" i="29" s="1"/>
  <c r="K124" i="33" s="1"/>
  <c r="I207" i="21"/>
  <c r="H122" i="29" s="1"/>
  <c r="H124" i="33" s="1"/>
  <c r="I122" i="29"/>
  <c r="I124" i="33" s="1"/>
  <c r="I209" i="21"/>
  <c r="H124" i="29" s="1"/>
  <c r="H126" i="33" s="1"/>
  <c r="I211" i="21"/>
  <c r="G22" i="28"/>
  <c r="G23" i="32" s="1"/>
  <c r="I223" i="21"/>
  <c r="H22" i="28" s="1"/>
  <c r="H23" i="32" s="1"/>
  <c r="I22" i="28"/>
  <c r="I23" i="32" s="1"/>
  <c r="M237" i="21"/>
  <c r="M249" i="21" s="1"/>
  <c r="D20" i="34"/>
  <c r="D33" i="33"/>
  <c r="L126" i="33"/>
  <c r="L128" i="33"/>
  <c r="D17" i="32"/>
  <c r="IU26" i="32"/>
  <c r="D18" i="31"/>
  <c r="D19" i="30"/>
  <c r="E24" i="2" s="1"/>
  <c r="G25" i="34"/>
  <c r="F25" i="34"/>
  <c r="E27" i="34"/>
  <c r="F27" i="34"/>
  <c r="I27" i="34"/>
  <c r="F29" i="34"/>
  <c r="I29" i="34"/>
  <c r="I31" i="34"/>
  <c r="F33" i="34"/>
  <c r="I33" i="34"/>
  <c r="D32" i="29"/>
  <c r="E36" i="29"/>
  <c r="E38" i="33" s="1"/>
  <c r="F36" i="29"/>
  <c r="F38" i="33" s="1"/>
  <c r="J36" i="29"/>
  <c r="J38" i="33" s="1"/>
  <c r="K36" i="29"/>
  <c r="K38" i="33" s="1"/>
  <c r="L36" i="29"/>
  <c r="L38" i="33" s="1"/>
  <c r="E38" i="29"/>
  <c r="E40" i="33" s="1"/>
  <c r="F38" i="29"/>
  <c r="F40" i="33" s="1"/>
  <c r="I38" i="29"/>
  <c r="I40" i="33" s="1"/>
  <c r="J38" i="29"/>
  <c r="J40" i="33" s="1"/>
  <c r="K38" i="29"/>
  <c r="K40" i="33" s="1"/>
  <c r="L38" i="29"/>
  <c r="L40" i="33" s="1"/>
  <c r="E40" i="29"/>
  <c r="E42" i="33" s="1"/>
  <c r="F40" i="29"/>
  <c r="F42" i="33" s="1"/>
  <c r="I40" i="29"/>
  <c r="I42" i="33" s="1"/>
  <c r="J40" i="29"/>
  <c r="J42" i="33" s="1"/>
  <c r="K40" i="29"/>
  <c r="K42" i="33" s="1"/>
  <c r="L40" i="29"/>
  <c r="L42" i="33" s="1"/>
  <c r="E42" i="29"/>
  <c r="E44" i="33" s="1"/>
  <c r="F42" i="29"/>
  <c r="F44" i="33" s="1"/>
  <c r="I42" i="29"/>
  <c r="I44" i="33" s="1"/>
  <c r="J42" i="29"/>
  <c r="J44" i="33" s="1"/>
  <c r="K42" i="29"/>
  <c r="K44" i="33" s="1"/>
  <c r="L42" i="29"/>
  <c r="L44" i="33" s="1"/>
  <c r="E44" i="29"/>
  <c r="E46" i="33" s="1"/>
  <c r="F44" i="29"/>
  <c r="F46" i="33" s="1"/>
  <c r="J44" i="29"/>
  <c r="J46" i="33" s="1"/>
  <c r="K44" i="29"/>
  <c r="K46" i="33" s="1"/>
  <c r="L44" i="29"/>
  <c r="L46" i="33" s="1"/>
  <c r="E46" i="29"/>
  <c r="E48" i="33" s="1"/>
  <c r="F46" i="29"/>
  <c r="F48" i="33" s="1"/>
  <c r="J46" i="29"/>
  <c r="J48" i="33" s="1"/>
  <c r="K46" i="29"/>
  <c r="K48" i="33" s="1"/>
  <c r="L46" i="29"/>
  <c r="L48" i="33" s="1"/>
  <c r="E48" i="29"/>
  <c r="E50" i="33" s="1"/>
  <c r="F48" i="29"/>
  <c r="F50" i="33" s="1"/>
  <c r="J48" i="29"/>
  <c r="J50" i="33" s="1"/>
  <c r="K48" i="29"/>
  <c r="K50" i="33" s="1"/>
  <c r="L48" i="29"/>
  <c r="L50" i="33" s="1"/>
  <c r="E50" i="29"/>
  <c r="E52" i="33" s="1"/>
  <c r="F50" i="29"/>
  <c r="F52" i="33" s="1"/>
  <c r="J50" i="29"/>
  <c r="J52" i="33" s="1"/>
  <c r="K50" i="29"/>
  <c r="K52" i="33" s="1"/>
  <c r="L50" i="29"/>
  <c r="L52" i="33" s="1"/>
  <c r="E52" i="29"/>
  <c r="E54" i="33" s="1"/>
  <c r="F52" i="29"/>
  <c r="F54" i="33" s="1"/>
  <c r="J52" i="29"/>
  <c r="J54" i="33" s="1"/>
  <c r="K52" i="29"/>
  <c r="K54" i="33" s="1"/>
  <c r="L52" i="29"/>
  <c r="L54" i="33" s="1"/>
  <c r="E54" i="29"/>
  <c r="E56" i="33" s="1"/>
  <c r="F54" i="29"/>
  <c r="F56" i="33" s="1"/>
  <c r="J54" i="29"/>
  <c r="J56" i="33" s="1"/>
  <c r="K54" i="29"/>
  <c r="K56" i="33" s="1"/>
  <c r="L54" i="29"/>
  <c r="L56" i="33" s="1"/>
  <c r="E56" i="29"/>
  <c r="E58" i="33" s="1"/>
  <c r="F56" i="29"/>
  <c r="F58" i="33" s="1"/>
  <c r="I56" i="29"/>
  <c r="I58" i="33" s="1"/>
  <c r="J56" i="29"/>
  <c r="J58" i="33" s="1"/>
  <c r="K56" i="29"/>
  <c r="K58" i="33" s="1"/>
  <c r="L56" i="29"/>
  <c r="L58" i="33" s="1"/>
  <c r="E58" i="29"/>
  <c r="E60" i="33" s="1"/>
  <c r="F58" i="29"/>
  <c r="F60" i="33" s="1"/>
  <c r="K58" i="29"/>
  <c r="K60" i="33" s="1"/>
  <c r="L58" i="29"/>
  <c r="L60" i="33" s="1"/>
  <c r="E60" i="29"/>
  <c r="E62" i="33" s="1"/>
  <c r="F60" i="29"/>
  <c r="F62" i="33" s="1"/>
  <c r="I60" i="29"/>
  <c r="I62" i="33" s="1"/>
  <c r="J60" i="29"/>
  <c r="J62" i="33" s="1"/>
  <c r="K60" i="29"/>
  <c r="K62" i="33" s="1"/>
  <c r="L60" i="29"/>
  <c r="L62" i="33" s="1"/>
  <c r="E62" i="29"/>
  <c r="E64" i="33" s="1"/>
  <c r="F62" i="29"/>
  <c r="F64" i="33" s="1"/>
  <c r="J62" i="29"/>
  <c r="J64" i="33" s="1"/>
  <c r="K62" i="29"/>
  <c r="K64" i="33" s="1"/>
  <c r="L62" i="29"/>
  <c r="L64" i="33" s="1"/>
  <c r="E64" i="29"/>
  <c r="E66" i="33" s="1"/>
  <c r="F64" i="29"/>
  <c r="F66" i="33" s="1"/>
  <c r="I64" i="29"/>
  <c r="I66" i="33" s="1"/>
  <c r="J64" i="29"/>
  <c r="J66" i="33" s="1"/>
  <c r="K64" i="29"/>
  <c r="K66" i="33" s="1"/>
  <c r="L64" i="29"/>
  <c r="L66" i="33" s="1"/>
  <c r="E66" i="29"/>
  <c r="E68" i="33" s="1"/>
  <c r="F66" i="29"/>
  <c r="F68" i="33" s="1"/>
  <c r="J66" i="29"/>
  <c r="J68" i="33" s="1"/>
  <c r="K66" i="29"/>
  <c r="K68" i="33" s="1"/>
  <c r="L66" i="29"/>
  <c r="L68" i="33" s="1"/>
  <c r="E68" i="29"/>
  <c r="E70" i="33" s="1"/>
  <c r="F68" i="29"/>
  <c r="F70" i="33" s="1"/>
  <c r="J68" i="29"/>
  <c r="J70" i="33" s="1"/>
  <c r="K68" i="29"/>
  <c r="K70" i="33" s="1"/>
  <c r="L68" i="29"/>
  <c r="L70" i="33" s="1"/>
  <c r="E70" i="29"/>
  <c r="E72" i="33" s="1"/>
  <c r="F70" i="29"/>
  <c r="F72" i="33" s="1"/>
  <c r="J70" i="29"/>
  <c r="J72" i="33" s="1"/>
  <c r="K70" i="29"/>
  <c r="K72" i="33" s="1"/>
  <c r="L70" i="29"/>
  <c r="L72" i="33" s="1"/>
  <c r="E72" i="29"/>
  <c r="E74" i="33" s="1"/>
  <c r="F72" i="29"/>
  <c r="F74" i="33" s="1"/>
  <c r="I72" i="29"/>
  <c r="I74" i="33" s="1"/>
  <c r="J72" i="29"/>
  <c r="J74" i="33" s="1"/>
  <c r="K72" i="29"/>
  <c r="K74" i="33" s="1"/>
  <c r="L72" i="29"/>
  <c r="L74" i="33" s="1"/>
  <c r="E74" i="29"/>
  <c r="E76" i="33" s="1"/>
  <c r="F74" i="29"/>
  <c r="F76" i="33" s="1"/>
  <c r="J74" i="29"/>
  <c r="J76" i="33" s="1"/>
  <c r="L74" i="29"/>
  <c r="L76" i="33" s="1"/>
  <c r="E76" i="29"/>
  <c r="E78" i="33" s="1"/>
  <c r="F76" i="29"/>
  <c r="F78" i="33" s="1"/>
  <c r="J76" i="29"/>
  <c r="J78" i="33" s="1"/>
  <c r="L76" i="29"/>
  <c r="L78" i="33" s="1"/>
  <c r="E78" i="29"/>
  <c r="E80" i="33" s="1"/>
  <c r="F78" i="29"/>
  <c r="F80" i="33" s="1"/>
  <c r="I78" i="29"/>
  <c r="I80" i="33" s="1"/>
  <c r="J78" i="29"/>
  <c r="J80" i="33" s="1"/>
  <c r="L78" i="29"/>
  <c r="L80" i="33" s="1"/>
  <c r="E80" i="29"/>
  <c r="E82" i="33" s="1"/>
  <c r="F80" i="29"/>
  <c r="F82" i="33" s="1"/>
  <c r="J80" i="29"/>
  <c r="J82" i="33" s="1"/>
  <c r="L80" i="29"/>
  <c r="L82" i="33" s="1"/>
  <c r="E82" i="29"/>
  <c r="E84" i="33" s="1"/>
  <c r="F82" i="29"/>
  <c r="F84" i="33" s="1"/>
  <c r="J82" i="29"/>
  <c r="J84" i="33" s="1"/>
  <c r="L82" i="29"/>
  <c r="L84" i="33" s="1"/>
  <c r="E84" i="29"/>
  <c r="E86" i="33" s="1"/>
  <c r="F84" i="29"/>
  <c r="F86" i="33" s="1"/>
  <c r="J84" i="29"/>
  <c r="J86" i="33" s="1"/>
  <c r="L84" i="29"/>
  <c r="L86" i="33" s="1"/>
  <c r="E86" i="29"/>
  <c r="E88" i="33" s="1"/>
  <c r="F86" i="29"/>
  <c r="F88" i="33" s="1"/>
  <c r="J86" i="29"/>
  <c r="J88" i="33" s="1"/>
  <c r="L86" i="29"/>
  <c r="L88" i="33" s="1"/>
  <c r="E88" i="29"/>
  <c r="E90" i="33" s="1"/>
  <c r="F88" i="29"/>
  <c r="F90" i="33" s="1"/>
  <c r="I88" i="29"/>
  <c r="I90" i="33" s="1"/>
  <c r="J88" i="29"/>
  <c r="J90" i="33" s="1"/>
  <c r="K88" i="29"/>
  <c r="K90" i="33" s="1"/>
  <c r="L88" i="29"/>
  <c r="L90" i="33" s="1"/>
  <c r="E90" i="29"/>
  <c r="E92" i="33" s="1"/>
  <c r="F90" i="29"/>
  <c r="F92" i="33" s="1"/>
  <c r="I90" i="29"/>
  <c r="I92" i="33" s="1"/>
  <c r="J90" i="29"/>
  <c r="J92" i="33" s="1"/>
  <c r="K90" i="29"/>
  <c r="K92" i="33" s="1"/>
  <c r="L90" i="29"/>
  <c r="L92" i="33" s="1"/>
  <c r="E92" i="29"/>
  <c r="E94" i="33" s="1"/>
  <c r="F92" i="29"/>
  <c r="F94" i="33" s="1"/>
  <c r="G92" i="29"/>
  <c r="G94" i="33" s="1"/>
  <c r="J92" i="29"/>
  <c r="J94" i="33" s="1"/>
  <c r="K92" i="29"/>
  <c r="K94" i="33" s="1"/>
  <c r="L92" i="29"/>
  <c r="L94" i="33" s="1"/>
  <c r="E94" i="29"/>
  <c r="E96" i="33" s="1"/>
  <c r="J94" i="29"/>
  <c r="J96" i="33" s="1"/>
  <c r="K94" i="29"/>
  <c r="K96" i="33" s="1"/>
  <c r="L94" i="29"/>
  <c r="L96" i="33" s="1"/>
  <c r="E96" i="29"/>
  <c r="E98" i="33" s="1"/>
  <c r="I96" i="29"/>
  <c r="I98" i="33" s="1"/>
  <c r="J96" i="29"/>
  <c r="J98" i="33" s="1"/>
  <c r="K96" i="29"/>
  <c r="K98" i="33" s="1"/>
  <c r="L96" i="29"/>
  <c r="L98" i="33" s="1"/>
  <c r="E98" i="29"/>
  <c r="E100" i="33" s="1"/>
  <c r="I98" i="29"/>
  <c r="I100" i="33" s="1"/>
  <c r="J98" i="29"/>
  <c r="J100" i="33" s="1"/>
  <c r="K98" i="29"/>
  <c r="K100" i="33" s="1"/>
  <c r="L98" i="29"/>
  <c r="L100" i="33" s="1"/>
  <c r="E100" i="29"/>
  <c r="E102" i="33" s="1"/>
  <c r="F100" i="29"/>
  <c r="F102" i="33" s="1"/>
  <c r="J100" i="29"/>
  <c r="J102" i="33" s="1"/>
  <c r="K100" i="29"/>
  <c r="K102" i="33" s="1"/>
  <c r="L100" i="29"/>
  <c r="L102" i="33" s="1"/>
  <c r="E102" i="29"/>
  <c r="E104" i="33" s="1"/>
  <c r="F102" i="29"/>
  <c r="F104" i="33" s="1"/>
  <c r="G102" i="29"/>
  <c r="G104" i="33" s="1"/>
  <c r="J102" i="29"/>
  <c r="J104" i="33" s="1"/>
  <c r="K102" i="29"/>
  <c r="K104" i="33" s="1"/>
  <c r="L102" i="29"/>
  <c r="L104" i="33" s="1"/>
  <c r="E104" i="29"/>
  <c r="E106" i="33" s="1"/>
  <c r="F104" i="29"/>
  <c r="F106" i="33" s="1"/>
  <c r="I104" i="29"/>
  <c r="I106" i="33" s="1"/>
  <c r="J104" i="29"/>
  <c r="J106" i="33" s="1"/>
  <c r="K104" i="29"/>
  <c r="K106" i="33" s="1"/>
  <c r="L104" i="29"/>
  <c r="L106" i="33" s="1"/>
  <c r="E106" i="29"/>
  <c r="E108" i="33" s="1"/>
  <c r="F106" i="29"/>
  <c r="F108" i="33" s="1"/>
  <c r="I106" i="29"/>
  <c r="I108" i="33" s="1"/>
  <c r="J106" i="29"/>
  <c r="J108" i="33" s="1"/>
  <c r="K106" i="29"/>
  <c r="K108" i="33" s="1"/>
  <c r="L106" i="29"/>
  <c r="L108" i="33" s="1"/>
  <c r="E108" i="29"/>
  <c r="E110" i="33" s="1"/>
  <c r="F108" i="29"/>
  <c r="F110" i="33" s="1"/>
  <c r="J108" i="29"/>
  <c r="J110" i="33" s="1"/>
  <c r="L108" i="29"/>
  <c r="L110" i="33" s="1"/>
  <c r="E110" i="29"/>
  <c r="E112" i="33" s="1"/>
  <c r="F110" i="29"/>
  <c r="F112" i="33" s="1"/>
  <c r="J110" i="29"/>
  <c r="J112" i="33" s="1"/>
  <c r="L110" i="29"/>
  <c r="L112" i="33" s="1"/>
  <c r="E112" i="29"/>
  <c r="E114" i="33" s="1"/>
  <c r="F112" i="29"/>
  <c r="F114" i="33" s="1"/>
  <c r="I112" i="29"/>
  <c r="I114" i="33" s="1"/>
  <c r="J112" i="29"/>
  <c r="J114" i="33" s="1"/>
  <c r="L112" i="29"/>
  <c r="L114" i="33" s="1"/>
  <c r="E114" i="29"/>
  <c r="E116" i="33" s="1"/>
  <c r="F114" i="29"/>
  <c r="F116" i="33" s="1"/>
  <c r="J114" i="29"/>
  <c r="J116" i="33" s="1"/>
  <c r="L114" i="29"/>
  <c r="L116" i="33" s="1"/>
  <c r="E116" i="29"/>
  <c r="E118" i="33" s="1"/>
  <c r="F116" i="29"/>
  <c r="F118" i="33" s="1"/>
  <c r="I116" i="29"/>
  <c r="I118" i="33" s="1"/>
  <c r="J116" i="29"/>
  <c r="J118" i="33" s="1"/>
  <c r="L116" i="29"/>
  <c r="L118" i="33" s="1"/>
  <c r="E118" i="29"/>
  <c r="E120" i="33" s="1"/>
  <c r="F118" i="29"/>
  <c r="F120" i="33" s="1"/>
  <c r="G118" i="29"/>
  <c r="G120" i="33" s="1"/>
  <c r="I118" i="29"/>
  <c r="I120" i="33" s="1"/>
  <c r="J118" i="29"/>
  <c r="J120" i="33" s="1"/>
  <c r="L118" i="29"/>
  <c r="L120" i="33" s="1"/>
  <c r="E120" i="29"/>
  <c r="E122" i="33" s="1"/>
  <c r="F120" i="29"/>
  <c r="F122" i="33" s="1"/>
  <c r="J120" i="29"/>
  <c r="J122" i="33" s="1"/>
  <c r="L120" i="29"/>
  <c r="L122" i="33" s="1"/>
  <c r="E122" i="29"/>
  <c r="E124" i="33" s="1"/>
  <c r="F122" i="29"/>
  <c r="F124" i="33" s="1"/>
  <c r="G122" i="29"/>
  <c r="G124" i="33" s="1"/>
  <c r="J122" i="29"/>
  <c r="J124" i="33" s="1"/>
  <c r="L122" i="29"/>
  <c r="L124" i="33" s="1"/>
  <c r="E124" i="29"/>
  <c r="E126" i="33" s="1"/>
  <c r="F124" i="29"/>
  <c r="F126" i="33" s="1"/>
  <c r="I124" i="29"/>
  <c r="I126" i="33" s="1"/>
  <c r="J124" i="29"/>
  <c r="J126" i="33" s="1"/>
  <c r="K124" i="29"/>
  <c r="K126" i="33" s="1"/>
  <c r="E128" i="33"/>
  <c r="F128" i="33"/>
  <c r="I128" i="33"/>
  <c r="J128" i="33"/>
  <c r="K128" i="33"/>
  <c r="E20" i="2"/>
  <c r="E21" i="28"/>
  <c r="E22" i="32" s="1"/>
  <c r="F21" i="28"/>
  <c r="F22" i="32" s="1"/>
  <c r="H21" i="28"/>
  <c r="H22" i="32" s="1"/>
  <c r="I21" i="28"/>
  <c r="I22" i="32" s="1"/>
  <c r="J21" i="28"/>
  <c r="J22" i="32" s="1"/>
  <c r="E22" i="28"/>
  <c r="E23" i="32" s="1"/>
  <c r="F22" i="28"/>
  <c r="F23" i="32" s="1"/>
  <c r="J22" i="28"/>
  <c r="J23" i="32" s="1"/>
  <c r="J23" i="28"/>
  <c r="J24" i="32" s="1"/>
  <c r="IU25" i="28"/>
  <c r="D18" i="27"/>
  <c r="E19" i="2" s="1"/>
  <c r="E23" i="31"/>
  <c r="F23" i="27"/>
  <c r="F23" i="31" s="1"/>
  <c r="G23" i="27"/>
  <c r="G23" i="31" s="1"/>
  <c r="I23" i="27"/>
  <c r="I23" i="31" s="1"/>
  <c r="J23" i="27"/>
  <c r="J23" i="31" s="1"/>
  <c r="K23" i="27"/>
  <c r="K23" i="31" s="1"/>
  <c r="E25" i="31"/>
  <c r="F25" i="27"/>
  <c r="F25" i="31" s="1"/>
  <c r="I25" i="27"/>
  <c r="I25" i="31" s="1"/>
  <c r="J25" i="27"/>
  <c r="J25" i="31" s="1"/>
  <c r="K25" i="27"/>
  <c r="K25" i="31" s="1"/>
  <c r="E27" i="31"/>
  <c r="F27" i="27"/>
  <c r="F27" i="31" s="1"/>
  <c r="I27" i="27"/>
  <c r="I27" i="31" s="1"/>
  <c r="J27" i="27"/>
  <c r="J27" i="31" s="1"/>
  <c r="K27" i="27"/>
  <c r="K27" i="31" s="1"/>
  <c r="E29" i="31"/>
  <c r="F29" i="27"/>
  <c r="F29" i="31" s="1"/>
  <c r="I29" i="27"/>
  <c r="I29" i="31" s="1"/>
  <c r="J29" i="27"/>
  <c r="J29" i="31" s="1"/>
  <c r="K29" i="27"/>
  <c r="K29" i="31" s="1"/>
  <c r="E31" i="31"/>
  <c r="F31" i="27"/>
  <c r="F31" i="31" s="1"/>
  <c r="G31" i="27"/>
  <c r="G31" i="31" s="1"/>
  <c r="I31" i="27"/>
  <c r="I31" i="31" s="1"/>
  <c r="J31" i="27"/>
  <c r="J31" i="31" s="1"/>
  <c r="K31" i="27"/>
  <c r="K31" i="31" s="1"/>
  <c r="E33" i="31"/>
  <c r="F33" i="27"/>
  <c r="F33" i="31" s="1"/>
  <c r="I33" i="27"/>
  <c r="I33" i="31" s="1"/>
  <c r="J33" i="27"/>
  <c r="J33" i="31" s="1"/>
  <c r="K33" i="27"/>
  <c r="K33" i="31" s="1"/>
  <c r="E35" i="31"/>
  <c r="F35" i="27"/>
  <c r="F35" i="31" s="1"/>
  <c r="G35" i="27"/>
  <c r="G35" i="31" s="1"/>
  <c r="I35" i="27"/>
  <c r="I35" i="31" s="1"/>
  <c r="J35" i="27"/>
  <c r="J35" i="31" s="1"/>
  <c r="K35" i="27"/>
  <c r="K35" i="31" s="1"/>
  <c r="E37" i="31"/>
  <c r="F37" i="27"/>
  <c r="F37" i="31" s="1"/>
  <c r="G37" i="27"/>
  <c r="G37" i="31" s="1"/>
  <c r="J37" i="27"/>
  <c r="J37" i="31" s="1"/>
  <c r="K37" i="27"/>
  <c r="K37" i="31" s="1"/>
  <c r="E39" i="31"/>
  <c r="F39" i="27"/>
  <c r="F39" i="31" s="1"/>
  <c r="H39" i="27"/>
  <c r="H39" i="31" s="1"/>
  <c r="J39" i="27"/>
  <c r="J39" i="31" s="1"/>
  <c r="K39" i="27"/>
  <c r="K39" i="31" s="1"/>
  <c r="E41" i="31"/>
  <c r="F41" i="27"/>
  <c r="F41" i="31" s="1"/>
  <c r="G41" i="27"/>
  <c r="G41" i="31" s="1"/>
  <c r="J41" i="27"/>
  <c r="J41" i="31" s="1"/>
  <c r="K41" i="27"/>
  <c r="K41" i="31" s="1"/>
  <c r="E43" i="31"/>
  <c r="F43" i="27"/>
  <c r="F43" i="31" s="1"/>
  <c r="G43" i="27"/>
  <c r="G43" i="31" s="1"/>
  <c r="I43" i="27"/>
  <c r="I43" i="31" s="1"/>
  <c r="J43" i="27"/>
  <c r="J43" i="31" s="1"/>
  <c r="K43" i="27"/>
  <c r="K43" i="31" s="1"/>
  <c r="E45" i="31"/>
  <c r="F45" i="27"/>
  <c r="F45" i="31" s="1"/>
  <c r="G45" i="27"/>
  <c r="G45" i="31" s="1"/>
  <c r="J45" i="27"/>
  <c r="J45" i="31" s="1"/>
  <c r="K45" i="27"/>
  <c r="K45" i="31" s="1"/>
  <c r="E47" i="31"/>
  <c r="F47" i="27"/>
  <c r="F47" i="31" s="1"/>
  <c r="H47" i="27"/>
  <c r="H47" i="31" s="1"/>
  <c r="J47" i="27"/>
  <c r="J47" i="31" s="1"/>
  <c r="K47" i="27"/>
  <c r="K47" i="31" s="1"/>
  <c r="E49" i="31"/>
  <c r="F49" i="27"/>
  <c r="F49" i="31" s="1"/>
  <c r="G49" i="27"/>
  <c r="G49" i="31" s="1"/>
  <c r="J49" i="27"/>
  <c r="J49" i="31" s="1"/>
  <c r="K49" i="27"/>
  <c r="K49" i="31" s="1"/>
  <c r="E51" i="31"/>
  <c r="F51" i="31"/>
  <c r="G51" i="31"/>
  <c r="I51" i="27"/>
  <c r="I51" i="31" s="1"/>
  <c r="J51" i="27"/>
  <c r="J51" i="31" s="1"/>
  <c r="E53" i="31"/>
  <c r="F53" i="27"/>
  <c r="F53" i="31" s="1"/>
  <c r="H53" i="27"/>
  <c r="H53" i="31" s="1"/>
  <c r="I53" i="27"/>
  <c r="I53" i="31" s="1"/>
  <c r="J53" i="27"/>
  <c r="J53" i="31" s="1"/>
  <c r="E55" i="31"/>
  <c r="F55" i="27"/>
  <c r="F55" i="31" s="1"/>
  <c r="G55" i="27"/>
  <c r="G55" i="31" s="1"/>
  <c r="I55" i="27"/>
  <c r="I55" i="31" s="1"/>
  <c r="J55" i="27"/>
  <c r="J55" i="31" s="1"/>
  <c r="E57" i="31"/>
  <c r="F57" i="27"/>
  <c r="F57" i="31" s="1"/>
  <c r="G57" i="27"/>
  <c r="G57" i="31" s="1"/>
  <c r="I57" i="27"/>
  <c r="I57" i="31" s="1"/>
  <c r="J57" i="27"/>
  <c r="J57" i="31" s="1"/>
  <c r="E59" i="31"/>
  <c r="F59" i="27"/>
  <c r="F59" i="31" s="1"/>
  <c r="G59" i="27"/>
  <c r="G59" i="31" s="1"/>
  <c r="I59" i="27"/>
  <c r="I59" i="31" s="1"/>
  <c r="J59" i="27"/>
  <c r="J59" i="31" s="1"/>
  <c r="E61" i="31"/>
  <c r="F61" i="27"/>
  <c r="F61" i="31" s="1"/>
  <c r="G61" i="27"/>
  <c r="G61" i="31" s="1"/>
  <c r="J61" i="27"/>
  <c r="J61" i="31" s="1"/>
  <c r="I63" i="27"/>
  <c r="I63" i="31" s="1"/>
  <c r="J63" i="27"/>
  <c r="J63" i="31" s="1"/>
  <c r="I65" i="27"/>
  <c r="I65" i="31" s="1"/>
  <c r="J65" i="27"/>
  <c r="J65" i="31" s="1"/>
  <c r="I67" i="27"/>
  <c r="I67" i="31" s="1"/>
  <c r="J67" i="27"/>
  <c r="J67" i="31" s="1"/>
  <c r="I69" i="27"/>
  <c r="I69" i="31" s="1"/>
  <c r="J69" i="27"/>
  <c r="J69" i="31" s="1"/>
  <c r="E73" i="27"/>
  <c r="E73" i="31" s="1"/>
  <c r="F73" i="27"/>
  <c r="F73" i="31" s="1"/>
  <c r="G73" i="27"/>
  <c r="G73" i="31" s="1"/>
  <c r="J73" i="27"/>
  <c r="J73" i="31" s="1"/>
  <c r="K73" i="27"/>
  <c r="K73" i="31" s="1"/>
  <c r="E75" i="27"/>
  <c r="E75" i="31" s="1"/>
  <c r="F75" i="27"/>
  <c r="F75" i="31" s="1"/>
  <c r="G75" i="27"/>
  <c r="G75" i="31" s="1"/>
  <c r="I75" i="27"/>
  <c r="I75" i="31" s="1"/>
  <c r="J75" i="27"/>
  <c r="J75" i="31" s="1"/>
  <c r="K75" i="27"/>
  <c r="K75" i="31" s="1"/>
  <c r="E91" i="27"/>
  <c r="E91" i="31" s="1"/>
  <c r="F91" i="27"/>
  <c r="F91" i="31" s="1"/>
  <c r="I91" i="27"/>
  <c r="I91" i="31" s="1"/>
  <c r="J91" i="27"/>
  <c r="J91" i="31" s="1"/>
  <c r="K91" i="27"/>
  <c r="K91" i="31" s="1"/>
  <c r="E93" i="27"/>
  <c r="E93" i="31" s="1"/>
  <c r="I93" i="27"/>
  <c r="I93" i="31" s="1"/>
  <c r="J93" i="27"/>
  <c r="J93" i="31" s="1"/>
  <c r="K93" i="27"/>
  <c r="K93" i="31" s="1"/>
  <c r="G29" i="12"/>
  <c r="G30" i="12" s="1"/>
  <c r="E24" i="18"/>
  <c r="F24" i="18"/>
  <c r="J24" i="18"/>
  <c r="N24" i="18"/>
  <c r="P24" i="18"/>
  <c r="F25" i="11"/>
  <c r="I23" i="11"/>
  <c r="J23" i="11" s="1"/>
  <c r="C25" i="11"/>
  <c r="D15" i="10"/>
  <c r="D17" i="10" s="1"/>
  <c r="D19" i="10"/>
  <c r="D21" i="10" s="1"/>
  <c r="D25" i="10"/>
  <c r="E19" i="35"/>
  <c r="E20" i="35"/>
  <c r="E23" i="35"/>
  <c r="E24" i="35"/>
  <c r="E23" i="2"/>
  <c r="K24" i="2"/>
  <c r="J36" i="37"/>
  <c r="K36" i="37"/>
  <c r="J37" i="37"/>
  <c r="K37" i="37"/>
  <c r="J38" i="37"/>
  <c r="K38" i="37"/>
  <c r="E40" i="37"/>
  <c r="H40" i="37"/>
  <c r="I40" i="37"/>
  <c r="E24" i="25"/>
  <c r="E25" i="25"/>
  <c r="E26" i="25"/>
  <c r="H28" i="25"/>
  <c r="J28" i="25" s="1"/>
  <c r="I28" i="25"/>
  <c r="E30" i="25"/>
  <c r="H30" i="25"/>
  <c r="E31" i="25"/>
  <c r="H31" i="25"/>
  <c r="E32" i="25"/>
  <c r="H32" i="25"/>
  <c r="E34" i="25"/>
  <c r="H34" i="25"/>
  <c r="E36" i="25"/>
  <c r="H36" i="25"/>
  <c r="E39" i="25"/>
  <c r="E40" i="25"/>
  <c r="E43" i="25"/>
  <c r="E46" i="25"/>
  <c r="H46" i="25"/>
  <c r="J46" i="25" s="1"/>
  <c r="E48" i="25"/>
  <c r="H48" i="25"/>
  <c r="E51" i="25"/>
  <c r="F15" i="10" s="1"/>
  <c r="F17" i="10" s="1"/>
  <c r="H51" i="25"/>
  <c r="G15" i="10" s="1"/>
  <c r="G17" i="10" s="1"/>
  <c r="E52" i="25"/>
  <c r="H52" i="25"/>
  <c r="E53" i="25"/>
  <c r="H53" i="25"/>
  <c r="E54" i="25"/>
  <c r="H54" i="25"/>
  <c r="G19" i="10" s="1"/>
  <c r="E55" i="25"/>
  <c r="H55" i="25"/>
  <c r="E56" i="25"/>
  <c r="H56" i="25"/>
  <c r="E57" i="25"/>
  <c r="H57" i="25"/>
  <c r="E58" i="25"/>
  <c r="H58" i="25"/>
  <c r="E70" i="25"/>
  <c r="H70" i="25"/>
  <c r="E71" i="25"/>
  <c r="H71" i="25"/>
  <c r="E73" i="25"/>
  <c r="H73" i="25"/>
  <c r="I73" i="25"/>
  <c r="E75" i="25"/>
  <c r="H75" i="25"/>
  <c r="I75" i="25"/>
  <c r="E77" i="25"/>
  <c r="H77" i="25"/>
  <c r="E79" i="25"/>
  <c r="H79" i="25"/>
  <c r="H81" i="25"/>
  <c r="E83" i="25"/>
  <c r="H83" i="25"/>
  <c r="E85" i="25"/>
  <c r="H85" i="25"/>
  <c r="E87" i="25"/>
  <c r="H87" i="25"/>
  <c r="E89" i="25"/>
  <c r="H89" i="25"/>
  <c r="E91" i="25"/>
  <c r="H91" i="25"/>
  <c r="E93" i="25"/>
  <c r="H93" i="25"/>
  <c r="E95" i="25"/>
  <c r="F109" i="25"/>
  <c r="K95" i="25"/>
  <c r="E97" i="25"/>
  <c r="H97" i="25"/>
  <c r="E99" i="25"/>
  <c r="H99" i="25"/>
  <c r="E101" i="25"/>
  <c r="H101" i="25"/>
  <c r="E103" i="25"/>
  <c r="H103" i="25"/>
  <c r="E105" i="25"/>
  <c r="H105" i="25"/>
  <c r="E107" i="25"/>
  <c r="J107" i="25" s="1"/>
  <c r="H107" i="25"/>
  <c r="C109" i="25"/>
  <c r="K33" i="37"/>
  <c r="E21" i="20"/>
  <c r="I30" i="25" s="1"/>
  <c r="E22" i="20"/>
  <c r="I31" i="25"/>
  <c r="E23" i="20"/>
  <c r="I32" i="25" s="1"/>
  <c r="K32" i="25" s="1"/>
  <c r="E25" i="20"/>
  <c r="I34" i="25" s="1"/>
  <c r="E27" i="20"/>
  <c r="I36" i="25"/>
  <c r="K36" i="25" s="1"/>
  <c r="H39" i="25"/>
  <c r="J39" i="25" s="1"/>
  <c r="E30" i="20"/>
  <c r="I39" i="25" s="1"/>
  <c r="H40" i="25"/>
  <c r="E31" i="20"/>
  <c r="I40" i="25" s="1"/>
  <c r="H43" i="25"/>
  <c r="E34" i="20"/>
  <c r="I43" i="25" s="1"/>
  <c r="I46" i="25"/>
  <c r="I48" i="25"/>
  <c r="E42" i="20"/>
  <c r="I51" i="25" s="1"/>
  <c r="E43" i="20"/>
  <c r="I52" i="25" s="1"/>
  <c r="E44" i="20"/>
  <c r="I53" i="25" s="1"/>
  <c r="K53" i="25" s="1"/>
  <c r="E45" i="20"/>
  <c r="I54" i="25" s="1"/>
  <c r="H19" i="10" s="1"/>
  <c r="H21" i="10" s="1"/>
  <c r="E46" i="20"/>
  <c r="I55" i="25" s="1"/>
  <c r="E47" i="20"/>
  <c r="I56" i="25" s="1"/>
  <c r="K56" i="25" s="1"/>
  <c r="E48" i="20"/>
  <c r="I57" i="25" s="1"/>
  <c r="K57" i="25" s="1"/>
  <c r="I58" i="25"/>
  <c r="K58" i="25" s="1"/>
  <c r="E51" i="20"/>
  <c r="I70" i="25" s="1"/>
  <c r="K70" i="25" s="1"/>
  <c r="E52" i="20"/>
  <c r="I71" i="25" s="1"/>
  <c r="K71" i="25" s="1"/>
  <c r="E63" i="20"/>
  <c r="I77" i="25" s="1"/>
  <c r="K77" i="25" s="1"/>
  <c r="E65" i="20"/>
  <c r="I79" i="25" s="1"/>
  <c r="K79" i="25" s="1"/>
  <c r="E67" i="20"/>
  <c r="I81" i="25"/>
  <c r="K81" i="25" s="1"/>
  <c r="E69" i="20"/>
  <c r="I83" i="25" s="1"/>
  <c r="K83" i="25" s="1"/>
  <c r="E71" i="20"/>
  <c r="I85" i="25" s="1"/>
  <c r="K85" i="25" s="1"/>
  <c r="E73" i="20"/>
  <c r="I87" i="25" s="1"/>
  <c r="E75" i="20"/>
  <c r="I89" i="25" s="1"/>
  <c r="K89" i="25" s="1"/>
  <c r="E77" i="20"/>
  <c r="I91" i="25" s="1"/>
  <c r="E79" i="20"/>
  <c r="I93" i="25" s="1"/>
  <c r="K93" i="25" s="1"/>
  <c r="E83" i="20"/>
  <c r="I97" i="25" s="1"/>
  <c r="E85" i="20"/>
  <c r="I99" i="25" s="1"/>
  <c r="I101" i="25"/>
  <c r="K101" i="25" s="1"/>
  <c r="E89" i="20"/>
  <c r="I103" i="25" s="1"/>
  <c r="E91" i="20"/>
  <c r="I105" i="25" s="1"/>
  <c r="E93" i="20"/>
  <c r="I107" i="25" s="1"/>
  <c r="C97" i="20"/>
  <c r="C30" i="36" s="1"/>
  <c r="K85" i="21"/>
  <c r="K247" i="21" s="1"/>
  <c r="E15" i="10"/>
  <c r="E17" i="10" s="1"/>
  <c r="K34" i="37"/>
  <c r="J33" i="37"/>
  <c r="F56" i="23"/>
  <c r="D16" i="36" s="1"/>
  <c r="H26" i="37" s="1"/>
  <c r="J26" i="37" s="1"/>
  <c r="J30" i="37"/>
  <c r="F37" i="23"/>
  <c r="D19" i="36" s="1"/>
  <c r="H29" i="37" s="1"/>
  <c r="J29" i="37" s="1"/>
  <c r="H128" i="33"/>
  <c r="G110" i="29"/>
  <c r="G112" i="33" s="1"/>
  <c r="G80" i="29"/>
  <c r="G82" i="33" s="1"/>
  <c r="G74" i="29"/>
  <c r="G76" i="33" s="1"/>
  <c r="G62" i="29"/>
  <c r="G64" i="33" s="1"/>
  <c r="N105" i="21"/>
  <c r="H108" i="29"/>
  <c r="H110" i="33" s="1"/>
  <c r="G90" i="29"/>
  <c r="G92" i="33" s="1"/>
  <c r="G88" i="29"/>
  <c r="G90" i="33" s="1"/>
  <c r="G78" i="29"/>
  <c r="G80" i="33" s="1"/>
  <c r="N10" i="21"/>
  <c r="G33" i="27"/>
  <c r="G33" i="31" s="1"/>
  <c r="H73" i="27"/>
  <c r="H73" i="31" s="1"/>
  <c r="N26" i="21"/>
  <c r="G86" i="29"/>
  <c r="G88" i="33" s="1"/>
  <c r="G68" i="29"/>
  <c r="G70" i="33" s="1"/>
  <c r="G66" i="29"/>
  <c r="G68" i="33" s="1"/>
  <c r="G124" i="29"/>
  <c r="G126" i="33" s="1"/>
  <c r="G114" i="29"/>
  <c r="G116" i="33" s="1"/>
  <c r="G46" i="29"/>
  <c r="G48" i="33" s="1"/>
  <c r="G44" i="29"/>
  <c r="G46" i="33" s="1"/>
  <c r="G42" i="29"/>
  <c r="G44" i="33" s="1"/>
  <c r="G48" i="29"/>
  <c r="G50" i="33" s="1"/>
  <c r="G84" i="29"/>
  <c r="G86" i="33" s="1"/>
  <c r="G76" i="29"/>
  <c r="G78" i="33" s="1"/>
  <c r="G72" i="29"/>
  <c r="G74" i="33" s="1"/>
  <c r="G70" i="29"/>
  <c r="G64" i="29"/>
  <c r="G66" i="33" s="1"/>
  <c r="G56" i="29"/>
  <c r="G58" i="33" s="1"/>
  <c r="G54" i="29"/>
  <c r="G56" i="33" s="1"/>
  <c r="G52" i="29"/>
  <c r="G54" i="33" s="1"/>
  <c r="N223" i="21"/>
  <c r="G116" i="29"/>
  <c r="G118" i="33" s="1"/>
  <c r="G108" i="29"/>
  <c r="G110" i="33" s="1"/>
  <c r="G104" i="29"/>
  <c r="G106" i="33" s="1"/>
  <c r="G100" i="29"/>
  <c r="G102" i="33" s="1"/>
  <c r="I82" i="29"/>
  <c r="I84" i="33" s="1"/>
  <c r="I36" i="29"/>
  <c r="I38" i="33" s="1"/>
  <c r="L52" i="21"/>
  <c r="G29" i="27"/>
  <c r="G29" i="31" s="1"/>
  <c r="J34" i="37"/>
  <c r="J53" i="25"/>
  <c r="J48" i="25"/>
  <c r="E33" i="34"/>
  <c r="E233" i="22"/>
  <c r="N135" i="22"/>
  <c r="E32" i="12"/>
  <c r="N101" i="22"/>
  <c r="N119" i="22"/>
  <c r="N20" i="22"/>
  <c r="D25" i="11"/>
  <c r="J233" i="22"/>
  <c r="N193" i="22"/>
  <c r="N115" i="22"/>
  <c r="N177" i="22"/>
  <c r="N221" i="22"/>
  <c r="N225" i="22"/>
  <c r="N133" i="22"/>
  <c r="E248" i="22"/>
  <c r="D23" i="12" s="1"/>
  <c r="N44" i="21"/>
  <c r="K61" i="27"/>
  <c r="K61" i="31" s="1"/>
  <c r="N60" i="21"/>
  <c r="I37" i="27"/>
  <c r="I37" i="31" s="1"/>
  <c r="G27" i="27"/>
  <c r="G27" i="31" s="1"/>
  <c r="I120" i="29"/>
  <c r="I122" i="33" s="1"/>
  <c r="L143" i="21"/>
  <c r="L54" i="21"/>
  <c r="G53" i="27"/>
  <c r="G53" i="31" s="1"/>
  <c r="L40" i="21"/>
  <c r="G161" i="21"/>
  <c r="G248" i="21" s="1"/>
  <c r="J237" i="21"/>
  <c r="J249" i="21" s="1"/>
  <c r="N195" i="22"/>
  <c r="H23" i="11"/>
  <c r="E25" i="10"/>
  <c r="E23" i="10" s="1"/>
  <c r="H22" i="11"/>
  <c r="G109" i="25"/>
  <c r="G25" i="11"/>
  <c r="L23" i="11"/>
  <c r="N143" i="22"/>
  <c r="J248" i="22"/>
  <c r="D28" i="12" s="1"/>
  <c r="N149" i="22"/>
  <c r="N46" i="22"/>
  <c r="N145" i="22"/>
  <c r="N141" i="22"/>
  <c r="N211" i="22"/>
  <c r="N38" i="22"/>
  <c r="D23" i="10" l="1"/>
  <c r="J40" i="37"/>
  <c r="J32" i="25"/>
  <c r="K87" i="25"/>
  <c r="E25" i="11"/>
  <c r="K99" i="25"/>
  <c r="K52" i="25"/>
  <c r="K48" i="25"/>
  <c r="N143" i="21"/>
  <c r="F79" i="23"/>
  <c r="D23" i="36" s="1"/>
  <c r="H35" i="37" s="1"/>
  <c r="J35" i="37" s="1"/>
  <c r="F107" i="23"/>
  <c r="D22" i="36" s="1"/>
  <c r="E22" i="36" s="1"/>
  <c r="I32" i="37" s="1"/>
  <c r="N129" i="21"/>
  <c r="N115" i="21"/>
  <c r="F139" i="23"/>
  <c r="F151" i="23"/>
  <c r="D24" i="36" s="1"/>
  <c r="H39" i="37" s="1"/>
  <c r="J39" i="37" s="1"/>
  <c r="F26" i="23"/>
  <c r="D17" i="36" s="1"/>
  <c r="H27" i="37" s="1"/>
  <c r="J27" i="37" s="1"/>
  <c r="H25" i="37"/>
  <c r="J25" i="37" s="1"/>
  <c r="D13" i="36"/>
  <c r="H23" i="37" s="1"/>
  <c r="J23" i="37" s="1"/>
  <c r="E24" i="36"/>
  <c r="I39" i="37" s="1"/>
  <c r="K39" i="37" s="1"/>
  <c r="H24" i="37"/>
  <c r="J24" i="37" s="1"/>
  <c r="E14" i="36"/>
  <c r="I24" i="37" s="1"/>
  <c r="H25" i="27"/>
  <c r="H25" i="31" s="1"/>
  <c r="L25" i="31" s="1"/>
  <c r="N103" i="21"/>
  <c r="N125" i="21"/>
  <c r="H43" i="27"/>
  <c r="H43" i="31" s="1"/>
  <c r="L43" i="31" s="1"/>
  <c r="N99" i="21"/>
  <c r="N183" i="21"/>
  <c r="N109" i="21"/>
  <c r="L205" i="21"/>
  <c r="K120" i="29" s="1"/>
  <c r="K122" i="33" s="1"/>
  <c r="N203" i="21"/>
  <c r="N127" i="21"/>
  <c r="N107" i="21"/>
  <c r="F98" i="29"/>
  <c r="F100" i="33" s="1"/>
  <c r="M100" i="33" s="1"/>
  <c r="I227" i="21"/>
  <c r="I205" i="21"/>
  <c r="H120" i="29" s="1"/>
  <c r="H122" i="33" s="1"/>
  <c r="H157" i="21"/>
  <c r="H153" i="21"/>
  <c r="N153" i="21" s="1"/>
  <c r="N201" i="21"/>
  <c r="N121" i="21"/>
  <c r="N101" i="21"/>
  <c r="N189" i="21"/>
  <c r="J95" i="31"/>
  <c r="I95" i="31"/>
  <c r="J19" i="35" s="1"/>
  <c r="M102" i="29"/>
  <c r="H51" i="31"/>
  <c r="L51" i="31" s="1"/>
  <c r="H71" i="31"/>
  <c r="L71" i="31" s="1"/>
  <c r="L71" i="27"/>
  <c r="N119" i="21"/>
  <c r="H75" i="27"/>
  <c r="H75" i="31" s="1"/>
  <c r="L75" i="31" s="1"/>
  <c r="H37" i="27"/>
  <c r="H37" i="31" s="1"/>
  <c r="L37" i="31" s="1"/>
  <c r="I159" i="21"/>
  <c r="H23" i="28" s="1"/>
  <c r="H155" i="21"/>
  <c r="H83" i="31"/>
  <c r="L83" i="27"/>
  <c r="G95" i="31"/>
  <c r="E95" i="31"/>
  <c r="F19" i="35" s="1"/>
  <c r="E25" i="2"/>
  <c r="E21" i="35"/>
  <c r="G33" i="34"/>
  <c r="E25" i="34"/>
  <c r="G31" i="34"/>
  <c r="H33" i="34"/>
  <c r="H27" i="34"/>
  <c r="H35" i="34"/>
  <c r="G29" i="34"/>
  <c r="F31" i="34"/>
  <c r="H31" i="34"/>
  <c r="I36" i="30"/>
  <c r="J24" i="2" s="1"/>
  <c r="E36" i="30"/>
  <c r="F24" i="2" s="1"/>
  <c r="D44" i="37"/>
  <c r="K67" i="27"/>
  <c r="K67" i="31" s="1"/>
  <c r="N50" i="21"/>
  <c r="H63" i="27"/>
  <c r="H63" i="31" s="1"/>
  <c r="L63" i="31" s="1"/>
  <c r="H67" i="27"/>
  <c r="H67" i="31" s="1"/>
  <c r="N145" i="21"/>
  <c r="H69" i="27"/>
  <c r="H69" i="31" s="1"/>
  <c r="L69" i="31" s="1"/>
  <c r="N52" i="21"/>
  <c r="K65" i="27"/>
  <c r="K65" i="31" s="1"/>
  <c r="H65" i="27"/>
  <c r="H65" i="31" s="1"/>
  <c r="J247" i="21"/>
  <c r="F247" i="21"/>
  <c r="N40" i="21"/>
  <c r="H62" i="29"/>
  <c r="H64" i="33" s="1"/>
  <c r="M64" i="33" s="1"/>
  <c r="N48" i="21"/>
  <c r="H45" i="27"/>
  <c r="H45" i="31" s="1"/>
  <c r="L45" i="31" s="1"/>
  <c r="H227" i="21"/>
  <c r="N227" i="21" s="1"/>
  <c r="N195" i="21"/>
  <c r="G85" i="21"/>
  <c r="G247" i="21" s="1"/>
  <c r="N133" i="21"/>
  <c r="I153" i="21"/>
  <c r="N209" i="21"/>
  <c r="F93" i="27"/>
  <c r="F93" i="31" s="1"/>
  <c r="F95" i="31" s="1"/>
  <c r="G19" i="35" s="1"/>
  <c r="N38" i="21"/>
  <c r="N14" i="21"/>
  <c r="N58" i="21"/>
  <c r="N177" i="21"/>
  <c r="I157" i="21"/>
  <c r="N157" i="21" s="1"/>
  <c r="K237" i="21"/>
  <c r="K249" i="21" s="1"/>
  <c r="K251" i="21" s="1"/>
  <c r="F30" i="12" s="1"/>
  <c r="H225" i="21"/>
  <c r="N193" i="21"/>
  <c r="I155" i="21"/>
  <c r="I161" i="21" s="1"/>
  <c r="I248" i="21" s="1"/>
  <c r="N46" i="21"/>
  <c r="I225" i="21"/>
  <c r="N225" i="21" s="1"/>
  <c r="F161" i="21"/>
  <c r="F248" i="21" s="1"/>
  <c r="N173" i="21"/>
  <c r="F96" i="29"/>
  <c r="F98" i="33" s="1"/>
  <c r="G237" i="21"/>
  <c r="G249" i="21" s="1"/>
  <c r="N111" i="21"/>
  <c r="F237" i="21"/>
  <c r="F249" i="21" s="1"/>
  <c r="N187" i="21"/>
  <c r="H90" i="29"/>
  <c r="H92" i="33" s="1"/>
  <c r="M92" i="33" s="1"/>
  <c r="I181" i="21"/>
  <c r="H96" i="29" s="1"/>
  <c r="H98" i="33" s="1"/>
  <c r="E23" i="28"/>
  <c r="E24" i="32" s="1"/>
  <c r="E26" i="32" s="1"/>
  <c r="F20" i="35" s="1"/>
  <c r="H159" i="21"/>
  <c r="G23" i="28" s="1"/>
  <c r="H179" i="21"/>
  <c r="N179" i="21" s="1"/>
  <c r="M251" i="21"/>
  <c r="F16" i="12"/>
  <c r="E21" i="2"/>
  <c r="I26" i="32"/>
  <c r="J20" i="35" s="1"/>
  <c r="N191" i="21"/>
  <c r="N185" i="21"/>
  <c r="N207" i="21"/>
  <c r="N199" i="21"/>
  <c r="N197" i="21"/>
  <c r="M106" i="33"/>
  <c r="M124" i="29"/>
  <c r="M92" i="29"/>
  <c r="J128" i="29"/>
  <c r="N135" i="21"/>
  <c r="N131" i="21"/>
  <c r="I25" i="28"/>
  <c r="J20" i="2" s="1"/>
  <c r="L31" i="27"/>
  <c r="L59" i="27"/>
  <c r="L128" i="29"/>
  <c r="K86" i="29"/>
  <c r="K88" i="33" s="1"/>
  <c r="M88" i="33" s="1"/>
  <c r="N147" i="21"/>
  <c r="K82" i="29"/>
  <c r="K84" i="33" s="1"/>
  <c r="M84" i="33" s="1"/>
  <c r="H82" i="33"/>
  <c r="K80" i="29"/>
  <c r="K82" i="33" s="1"/>
  <c r="N141" i="21"/>
  <c r="K76" i="29"/>
  <c r="M76" i="29" s="1"/>
  <c r="N137" i="21"/>
  <c r="M68" i="29"/>
  <c r="H66" i="33"/>
  <c r="M66" i="33" s="1"/>
  <c r="M64" i="29"/>
  <c r="H60" i="33"/>
  <c r="M60" i="33" s="1"/>
  <c r="M58" i="29"/>
  <c r="N117" i="21"/>
  <c r="N113" i="21"/>
  <c r="M40" i="33"/>
  <c r="H36" i="29"/>
  <c r="H38" i="33" s="1"/>
  <c r="L41" i="27"/>
  <c r="N28" i="21"/>
  <c r="N16" i="21"/>
  <c r="H120" i="33"/>
  <c r="M120" i="33" s="1"/>
  <c r="M118" i="29"/>
  <c r="K78" i="29"/>
  <c r="K80" i="33" s="1"/>
  <c r="M80" i="33" s="1"/>
  <c r="L161" i="21"/>
  <c r="L248" i="21" s="1"/>
  <c r="G62" i="33"/>
  <c r="M62" i="33" s="1"/>
  <c r="M60" i="29"/>
  <c r="H42" i="33"/>
  <c r="M42" i="33" s="1"/>
  <c r="M40" i="29"/>
  <c r="N56" i="21"/>
  <c r="N211" i="21"/>
  <c r="N70" i="21"/>
  <c r="N139" i="21"/>
  <c r="M90" i="33"/>
  <c r="N18" i="21"/>
  <c r="I80" i="21"/>
  <c r="H91" i="27" s="1"/>
  <c r="H91" i="31" s="1"/>
  <c r="L91" i="31" s="1"/>
  <c r="I82" i="21"/>
  <c r="I85" i="21" s="1"/>
  <c r="I247" i="21" s="1"/>
  <c r="N42" i="21"/>
  <c r="H49" i="27"/>
  <c r="H49" i="31" s="1"/>
  <c r="L49" i="31" s="1"/>
  <c r="N22" i="21"/>
  <c r="N20" i="21"/>
  <c r="K21" i="28"/>
  <c r="G22" i="32"/>
  <c r="L51" i="27"/>
  <c r="I96" i="27"/>
  <c r="J19" i="2" s="1"/>
  <c r="J96" i="27"/>
  <c r="L27" i="27"/>
  <c r="J25" i="28"/>
  <c r="K20" i="2" s="1"/>
  <c r="L23" i="27"/>
  <c r="E96" i="27"/>
  <c r="F19" i="2" s="1"/>
  <c r="E128" i="29"/>
  <c r="F23" i="2" s="1"/>
  <c r="M56" i="29"/>
  <c r="M112" i="29"/>
  <c r="F25" i="28"/>
  <c r="G20" i="2" s="1"/>
  <c r="L29" i="27"/>
  <c r="M52" i="29"/>
  <c r="M70" i="29"/>
  <c r="L73" i="27"/>
  <c r="K22" i="28"/>
  <c r="M44" i="29"/>
  <c r="L39" i="27"/>
  <c r="M46" i="29"/>
  <c r="M106" i="29"/>
  <c r="L47" i="27"/>
  <c r="M38" i="29"/>
  <c r="M50" i="29"/>
  <c r="M42" i="29"/>
  <c r="L55" i="27"/>
  <c r="M100" i="29"/>
  <c r="M84" i="29"/>
  <c r="L57" i="27"/>
  <c r="N179" i="22"/>
  <c r="F233" i="22"/>
  <c r="N223" i="22"/>
  <c r="H248" i="22"/>
  <c r="F248" i="22"/>
  <c r="D24" i="12" s="1"/>
  <c r="N205" i="22"/>
  <c r="N207" i="22"/>
  <c r="N209" i="22"/>
  <c r="N183" i="22"/>
  <c r="G233" i="22"/>
  <c r="H233" i="22"/>
  <c r="N97" i="22"/>
  <c r="J31" i="37"/>
  <c r="E44" i="37"/>
  <c r="J93" i="25"/>
  <c r="J85" i="25"/>
  <c r="J81" i="25"/>
  <c r="J77" i="25"/>
  <c r="J83" i="25"/>
  <c r="J71" i="25"/>
  <c r="J58" i="25"/>
  <c r="J54" i="25"/>
  <c r="K40" i="25"/>
  <c r="J70" i="25"/>
  <c r="J91" i="25"/>
  <c r="J87" i="25"/>
  <c r="J79" i="25"/>
  <c r="J43" i="25"/>
  <c r="I81" i="22"/>
  <c r="M81" i="22"/>
  <c r="N22" i="22"/>
  <c r="N24" i="22"/>
  <c r="N50" i="22"/>
  <c r="N66" i="22"/>
  <c r="N68" i="22"/>
  <c r="H163" i="22"/>
  <c r="K163" i="22"/>
  <c r="J163" i="22"/>
  <c r="M163" i="22"/>
  <c r="N105" i="22"/>
  <c r="N117" i="22"/>
  <c r="N121" i="22"/>
  <c r="N123" i="22"/>
  <c r="N125" i="22"/>
  <c r="N127" i="22"/>
  <c r="N129" i="22"/>
  <c r="N131" i="22"/>
  <c r="N137" i="22"/>
  <c r="N151" i="22"/>
  <c r="K233" i="22"/>
  <c r="M233" i="22"/>
  <c r="N40" i="22"/>
  <c r="K248" i="22"/>
  <c r="D30" i="12" s="1"/>
  <c r="N44" i="22"/>
  <c r="N48" i="22"/>
  <c r="I248" i="22"/>
  <c r="D26" i="12" s="1"/>
  <c r="H24" i="32"/>
  <c r="H26" i="32" s="1"/>
  <c r="I20" i="35" s="1"/>
  <c r="H25" i="28"/>
  <c r="I20" i="2" s="1"/>
  <c r="G24" i="32"/>
  <c r="G25" i="28"/>
  <c r="H20" i="2" s="1"/>
  <c r="K23" i="11"/>
  <c r="L85" i="21"/>
  <c r="L247" i="21" s="1"/>
  <c r="N54" i="21"/>
  <c r="M108" i="29"/>
  <c r="N159" i="21"/>
  <c r="K53" i="27"/>
  <c r="L53" i="27" s="1"/>
  <c r="G128" i="33"/>
  <c r="M128" i="33" s="1"/>
  <c r="M110" i="33"/>
  <c r="K30" i="25"/>
  <c r="K75" i="25"/>
  <c r="J73" i="25"/>
  <c r="J57" i="25"/>
  <c r="J55" i="25"/>
  <c r="K40" i="37"/>
  <c r="J32" i="30"/>
  <c r="J251" i="21"/>
  <c r="F28" i="12" s="1"/>
  <c r="G28" i="12" s="1"/>
  <c r="M66" i="29"/>
  <c r="K105" i="25"/>
  <c r="K46" i="25"/>
  <c r="K39" i="25"/>
  <c r="J30" i="25"/>
  <c r="F17" i="12"/>
  <c r="F36" i="30"/>
  <c r="G24" i="2" s="1"/>
  <c r="H25" i="34"/>
  <c r="F35" i="34"/>
  <c r="K73" i="25"/>
  <c r="J34" i="25"/>
  <c r="J31" i="25"/>
  <c r="K28" i="25"/>
  <c r="E31" i="34"/>
  <c r="H29" i="34"/>
  <c r="I25" i="34"/>
  <c r="I37" i="34" s="1"/>
  <c r="J24" i="35" s="1"/>
  <c r="E29" i="34"/>
  <c r="N36" i="22"/>
  <c r="N60" i="22"/>
  <c r="N64" i="22"/>
  <c r="F163" i="22"/>
  <c r="E163" i="22"/>
  <c r="K30" i="37"/>
  <c r="N64" i="21"/>
  <c r="N66" i="21"/>
  <c r="N68" i="21"/>
  <c r="L77" i="27"/>
  <c r="G36" i="30"/>
  <c r="H24" i="2" s="1"/>
  <c r="J75" i="25"/>
  <c r="G248" i="22"/>
  <c r="D25" i="12" s="1"/>
  <c r="G81" i="22"/>
  <c r="K81" i="22"/>
  <c r="N14" i="22"/>
  <c r="N28" i="22"/>
  <c r="N30" i="22"/>
  <c r="N109" i="22"/>
  <c r="M74" i="29"/>
  <c r="I128" i="29"/>
  <c r="J23" i="2" s="1"/>
  <c r="L31" i="31"/>
  <c r="I130" i="33"/>
  <c r="J23" i="35" s="1"/>
  <c r="H25" i="10"/>
  <c r="J103" i="25"/>
  <c r="J99" i="25"/>
  <c r="L39" i="31"/>
  <c r="M104" i="33"/>
  <c r="M58" i="33"/>
  <c r="M108" i="33"/>
  <c r="F44" i="37"/>
  <c r="L81" i="27"/>
  <c r="L79" i="31"/>
  <c r="L77" i="31"/>
  <c r="L59" i="31"/>
  <c r="M54" i="33"/>
  <c r="M102" i="33"/>
  <c r="M94" i="33"/>
  <c r="J52" i="25"/>
  <c r="G72" i="33"/>
  <c r="M72" i="33" s="1"/>
  <c r="L33" i="27"/>
  <c r="L61" i="27"/>
  <c r="L27" i="31"/>
  <c r="K107" i="25"/>
  <c r="K103" i="25"/>
  <c r="J40" i="25"/>
  <c r="K31" i="25"/>
  <c r="J105" i="25"/>
  <c r="J101" i="25"/>
  <c r="J97" i="25"/>
  <c r="J36" i="25"/>
  <c r="L57" i="31"/>
  <c r="M52" i="33"/>
  <c r="L79" i="27"/>
  <c r="N244" i="22"/>
  <c r="D24" i="25" s="1"/>
  <c r="E81" i="22"/>
  <c r="N16" i="22"/>
  <c r="J81" i="22"/>
  <c r="N18" i="22"/>
  <c r="N26" i="22"/>
  <c r="N42" i="22"/>
  <c r="N52" i="22"/>
  <c r="N54" i="22"/>
  <c r="L163" i="22"/>
  <c r="G163" i="22"/>
  <c r="N103" i="22"/>
  <c r="L233" i="22"/>
  <c r="N12" i="22"/>
  <c r="H81" i="22"/>
  <c r="L81" i="22"/>
  <c r="N56" i="22"/>
  <c r="N107" i="22"/>
  <c r="N245" i="22"/>
  <c r="D25" i="25" s="1"/>
  <c r="N246" i="22"/>
  <c r="D26" i="25" s="1"/>
  <c r="C44" i="37"/>
  <c r="F81" i="22"/>
  <c r="N32" i="22"/>
  <c r="N34" i="22"/>
  <c r="N111" i="22"/>
  <c r="I163" i="22"/>
  <c r="K23" i="32"/>
  <c r="M126" i="33"/>
  <c r="M76" i="33"/>
  <c r="M48" i="33"/>
  <c r="L61" i="31"/>
  <c r="L41" i="31"/>
  <c r="M74" i="33"/>
  <c r="M68" i="33"/>
  <c r="M56" i="33"/>
  <c r="E130" i="33"/>
  <c r="F23" i="35" s="1"/>
  <c r="J130" i="33"/>
  <c r="E22" i="11"/>
  <c r="D20" i="18"/>
  <c r="E109" i="25"/>
  <c r="E21" i="36"/>
  <c r="I31" i="37" s="1"/>
  <c r="K31" i="37" s="1"/>
  <c r="F19" i="10"/>
  <c r="F21" i="10" s="1"/>
  <c r="L35" i="27"/>
  <c r="L35" i="31"/>
  <c r="M116" i="29"/>
  <c r="M104" i="29"/>
  <c r="M124" i="33"/>
  <c r="G25" i="10"/>
  <c r="G23" i="10" s="1"/>
  <c r="M50" i="33"/>
  <c r="K91" i="25"/>
  <c r="K51" i="25"/>
  <c r="K34" i="25"/>
  <c r="J56" i="25"/>
  <c r="F25" i="10"/>
  <c r="J51" i="25"/>
  <c r="E25" i="35"/>
  <c r="E27" i="35" s="1"/>
  <c r="L55" i="31"/>
  <c r="J31" i="34"/>
  <c r="M110" i="29"/>
  <c r="L73" i="31"/>
  <c r="K97" i="25"/>
  <c r="K55" i="25"/>
  <c r="K43" i="25"/>
  <c r="J89" i="25"/>
  <c r="L23" i="31"/>
  <c r="M46" i="33"/>
  <c r="M70" i="33"/>
  <c r="G21" i="10"/>
  <c r="L47" i="31"/>
  <c r="J26" i="32"/>
  <c r="K20" i="35" s="1"/>
  <c r="M118" i="33"/>
  <c r="M116" i="33"/>
  <c r="L130" i="33"/>
  <c r="M38" i="33"/>
  <c r="L29" i="31"/>
  <c r="L33" i="31"/>
  <c r="F26" i="32"/>
  <c r="G20" i="35" s="1"/>
  <c r="M114" i="33"/>
  <c r="M112" i="33"/>
  <c r="M86" i="33"/>
  <c r="M44" i="33"/>
  <c r="M114" i="29"/>
  <c r="M122" i="29"/>
  <c r="M48" i="29"/>
  <c r="M54" i="29"/>
  <c r="M72" i="29"/>
  <c r="M88" i="29"/>
  <c r="H15" i="10"/>
  <c r="E19" i="36"/>
  <c r="I29" i="37" s="1"/>
  <c r="K29" i="37" s="1"/>
  <c r="E16" i="36"/>
  <c r="I26" i="37" s="1"/>
  <c r="K26" i="37" s="1"/>
  <c r="E18" i="36"/>
  <c r="I28" i="37" s="1"/>
  <c r="K28" i="37" s="1"/>
  <c r="K54" i="25"/>
  <c r="J95" i="25"/>
  <c r="H32" i="37"/>
  <c r="J32" i="37" s="1"/>
  <c r="H25" i="11"/>
  <c r="N113" i="22"/>
  <c r="L248" i="22"/>
  <c r="D27" i="12" s="1"/>
  <c r="N99" i="22"/>
  <c r="E13" i="36" l="1"/>
  <c r="I23" i="37" s="1"/>
  <c r="M36" i="29"/>
  <c r="L25" i="27"/>
  <c r="L37" i="27"/>
  <c r="D109" i="25"/>
  <c r="E23" i="36"/>
  <c r="I35" i="37" s="1"/>
  <c r="K35" i="37" s="1"/>
  <c r="F175" i="23"/>
  <c r="D26" i="36"/>
  <c r="I22" i="18" s="1"/>
  <c r="M62" i="29"/>
  <c r="L67" i="27"/>
  <c r="L65" i="27"/>
  <c r="E17" i="36"/>
  <c r="I27" i="37" s="1"/>
  <c r="K27" i="37" s="1"/>
  <c r="E15" i="36"/>
  <c r="I25" i="37" s="1"/>
  <c r="K25" i="37" s="1"/>
  <c r="K24" i="37"/>
  <c r="M98" i="33"/>
  <c r="M122" i="33"/>
  <c r="E25" i="28"/>
  <c r="F20" i="2" s="1"/>
  <c r="L20" i="2" s="1"/>
  <c r="J21" i="2"/>
  <c r="L237" i="21"/>
  <c r="L249" i="21" s="1"/>
  <c r="L251" i="21" s="1"/>
  <c r="F27" i="12" s="1"/>
  <c r="G27" i="12" s="1"/>
  <c r="N205" i="21"/>
  <c r="L43" i="27"/>
  <c r="F130" i="33"/>
  <c r="G23" i="35" s="1"/>
  <c r="G251" i="21"/>
  <c r="F24" i="12" s="1"/>
  <c r="G24" i="12" s="1"/>
  <c r="L75" i="27"/>
  <c r="H161" i="21"/>
  <c r="H248" i="21" s="1"/>
  <c r="K23" i="28"/>
  <c r="K25" i="28" s="1"/>
  <c r="L69" i="27"/>
  <c r="J21" i="35"/>
  <c r="M98" i="29"/>
  <c r="F128" i="29"/>
  <c r="G23" i="2" s="1"/>
  <c r="L45" i="27"/>
  <c r="N155" i="21"/>
  <c r="N161" i="21" s="1"/>
  <c r="F21" i="35"/>
  <c r="G26" i="32"/>
  <c r="H20" i="35" s="1"/>
  <c r="L20" i="35" s="1"/>
  <c r="E27" i="2"/>
  <c r="J33" i="34"/>
  <c r="J25" i="2"/>
  <c r="J27" i="2" s="1"/>
  <c r="J29" i="34"/>
  <c r="F25" i="2"/>
  <c r="G27" i="34"/>
  <c r="J27" i="34" s="1"/>
  <c r="J26" i="30"/>
  <c r="J28" i="30"/>
  <c r="J25" i="35"/>
  <c r="J27" i="35" s="1"/>
  <c r="J30" i="30"/>
  <c r="G25" i="2"/>
  <c r="L67" i="31"/>
  <c r="F251" i="21"/>
  <c r="F23" i="12" s="1"/>
  <c r="G23" i="12" s="1"/>
  <c r="K22" i="32"/>
  <c r="F96" i="27"/>
  <c r="M96" i="29"/>
  <c r="G94" i="29"/>
  <c r="M94" i="29" s="1"/>
  <c r="M90" i="29"/>
  <c r="I237" i="21"/>
  <c r="I249" i="21" s="1"/>
  <c r="I251" i="21" s="1"/>
  <c r="F26" i="12" s="1"/>
  <c r="G26" i="12" s="1"/>
  <c r="H237" i="21"/>
  <c r="H249" i="21" s="1"/>
  <c r="N181" i="21"/>
  <c r="N80" i="21"/>
  <c r="K78" i="33"/>
  <c r="M78" i="33" s="1"/>
  <c r="M82" i="33"/>
  <c r="M82" i="29"/>
  <c r="K24" i="32"/>
  <c r="K26" i="32" s="1"/>
  <c r="N248" i="21"/>
  <c r="D16" i="20" s="1"/>
  <c r="H25" i="25" s="1"/>
  <c r="J25" i="25" s="1"/>
  <c r="M86" i="29"/>
  <c r="K128" i="29"/>
  <c r="K23" i="2" s="1"/>
  <c r="K25" i="2" s="1"/>
  <c r="H130" i="33"/>
  <c r="I23" i="35" s="1"/>
  <c r="M78" i="29"/>
  <c r="M80" i="29"/>
  <c r="H128" i="29"/>
  <c r="I23" i="2" s="1"/>
  <c r="H93" i="27"/>
  <c r="N82" i="21"/>
  <c r="H85" i="21"/>
  <c r="H247" i="21" s="1"/>
  <c r="N247" i="21" s="1"/>
  <c r="L49" i="27"/>
  <c r="M120" i="29"/>
  <c r="G21" i="35"/>
  <c r="N233" i="22"/>
  <c r="D32" i="12"/>
  <c r="F37" i="34"/>
  <c r="G24" i="35" s="1"/>
  <c r="J24" i="30"/>
  <c r="K96" i="27"/>
  <c r="K53" i="31"/>
  <c r="K95" i="31" s="1"/>
  <c r="H36" i="30"/>
  <c r="I24" i="2" s="1"/>
  <c r="L24" i="2" s="1"/>
  <c r="J25" i="34"/>
  <c r="E37" i="34"/>
  <c r="F24" i="35" s="1"/>
  <c r="F25" i="35" s="1"/>
  <c r="L65" i="31"/>
  <c r="L63" i="27"/>
  <c r="G35" i="34"/>
  <c r="J34" i="30"/>
  <c r="N81" i="22"/>
  <c r="N248" i="22"/>
  <c r="N163" i="22"/>
  <c r="G20" i="18"/>
  <c r="G24" i="18" s="1"/>
  <c r="D24" i="18"/>
  <c r="F23" i="10"/>
  <c r="H44" i="37"/>
  <c r="K32" i="37"/>
  <c r="H17" i="10"/>
  <c r="H23" i="10"/>
  <c r="J44" i="37"/>
  <c r="F27" i="35" l="1"/>
  <c r="N237" i="21"/>
  <c r="E26" i="36"/>
  <c r="M22" i="18" s="1"/>
  <c r="F21" i="2"/>
  <c r="F27" i="2" s="1"/>
  <c r="G25" i="35"/>
  <c r="G27" i="35" s="1"/>
  <c r="N249" i="21"/>
  <c r="D17" i="20" s="1"/>
  <c r="E17" i="20" s="1"/>
  <c r="I26" i="25" s="1"/>
  <c r="H96" i="27"/>
  <c r="I19" i="2" s="1"/>
  <c r="I21" i="2" s="1"/>
  <c r="H93" i="31"/>
  <c r="N85" i="21"/>
  <c r="G37" i="34"/>
  <c r="H24" i="35" s="1"/>
  <c r="J35" i="34"/>
  <c r="J37" i="34" s="1"/>
  <c r="K19" i="2"/>
  <c r="K21" i="2" s="1"/>
  <c r="G19" i="2"/>
  <c r="G21" i="2" s="1"/>
  <c r="G27" i="2" s="1"/>
  <c r="G96" i="33"/>
  <c r="G128" i="29"/>
  <c r="H23" i="2" s="1"/>
  <c r="H25" i="2" s="1"/>
  <c r="K130" i="33"/>
  <c r="K23" i="35" s="1"/>
  <c r="K25" i="35" s="1"/>
  <c r="M128" i="29"/>
  <c r="E16" i="20"/>
  <c r="I25" i="25" s="1"/>
  <c r="K25" i="25" s="1"/>
  <c r="I25" i="2"/>
  <c r="H251" i="21"/>
  <c r="F25" i="12" s="1"/>
  <c r="F32" i="12" s="1"/>
  <c r="L91" i="27"/>
  <c r="G96" i="27"/>
  <c r="L93" i="27"/>
  <c r="H37" i="34"/>
  <c r="I24" i="35" s="1"/>
  <c r="I25" i="35" s="1"/>
  <c r="L53" i="31"/>
  <c r="K19" i="35"/>
  <c r="D15" i="20"/>
  <c r="J36" i="30"/>
  <c r="I44" i="37"/>
  <c r="K23" i="37"/>
  <c r="K44" i="37" s="1"/>
  <c r="K22" i="18"/>
  <c r="I24" i="18"/>
  <c r="N251" i="21" l="1"/>
  <c r="H26" i="25"/>
  <c r="J26" i="25" s="1"/>
  <c r="H95" i="31"/>
  <c r="I19" i="35" s="1"/>
  <c r="I21" i="35" s="1"/>
  <c r="I27" i="35" s="1"/>
  <c r="L93" i="31"/>
  <c r="K27" i="2"/>
  <c r="I27" i="2"/>
  <c r="H19" i="2"/>
  <c r="H21" i="2" s="1"/>
  <c r="H27" i="2" s="1"/>
  <c r="L96" i="27"/>
  <c r="L23" i="2"/>
  <c r="L25" i="2" s="1"/>
  <c r="M96" i="33"/>
  <c r="M130" i="33" s="1"/>
  <c r="G130" i="33"/>
  <c r="H23" i="35" s="1"/>
  <c r="H25" i="35" s="1"/>
  <c r="G25" i="12"/>
  <c r="G32" i="12" s="1"/>
  <c r="L83" i="31"/>
  <c r="L81" i="31"/>
  <c r="H19" i="35"/>
  <c r="H21" i="35" s="1"/>
  <c r="E15" i="20"/>
  <c r="H24" i="25"/>
  <c r="D97" i="20"/>
  <c r="D30" i="36" s="1"/>
  <c r="K21" i="35"/>
  <c r="K27" i="35" s="1"/>
  <c r="L24" i="35"/>
  <c r="O22" i="18"/>
  <c r="M24" i="18"/>
  <c r="L95" i="31" l="1"/>
  <c r="K26" i="25"/>
  <c r="L21" i="2"/>
  <c r="L23" i="35"/>
  <c r="L25" i="35" s="1"/>
  <c r="H27" i="35"/>
  <c r="L19" i="2"/>
  <c r="L19" i="35"/>
  <c r="L21" i="35" s="1"/>
  <c r="E97" i="20"/>
  <c r="I24" i="25"/>
  <c r="H109" i="25"/>
  <c r="J24" i="25"/>
  <c r="J109" i="25" s="1"/>
  <c r="I25" i="11" l="1"/>
  <c r="I22" i="11" s="1"/>
  <c r="K22" i="11" s="1"/>
  <c r="K25" i="11" s="1"/>
  <c r="L27" i="2"/>
  <c r="L27" i="35"/>
  <c r="K24" i="25"/>
  <c r="K109" i="25" s="1"/>
  <c r="I109" i="25"/>
  <c r="J25" i="11" s="1"/>
  <c r="L20" i="18" s="1"/>
  <c r="J22" i="11"/>
  <c r="E30" i="36"/>
  <c r="H20" i="18" l="1"/>
  <c r="H24" i="18" s="1"/>
  <c r="L22" i="11"/>
  <c r="L25" i="11" s="1"/>
  <c r="L24" i="18"/>
  <c r="O20" i="18"/>
  <c r="O24" i="18" s="1"/>
  <c r="K20" i="18" l="1"/>
  <c r="K24" i="18" s="1"/>
</calcChain>
</file>

<file path=xl/sharedStrings.xml><?xml version="1.0" encoding="utf-8"?>
<sst xmlns="http://schemas.openxmlformats.org/spreadsheetml/2006/main" count="2414" uniqueCount="751">
  <si>
    <t xml:space="preserve">Major Head </t>
  </si>
  <si>
    <t xml:space="preserve">Detailed Head </t>
  </si>
  <si>
    <t xml:space="preserve">as indicated </t>
  </si>
  <si>
    <t>in the Detailed</t>
  </si>
  <si>
    <t xml:space="preserve"> Demand for</t>
  </si>
  <si>
    <t xml:space="preserve"> Grants</t>
  </si>
  <si>
    <t>Budget Estimats</t>
  </si>
  <si>
    <t>4&amp;7</t>
  </si>
  <si>
    <t>7&amp;8</t>
  </si>
  <si>
    <t>Last eight</t>
  </si>
  <si>
    <t>First four</t>
  </si>
  <si>
    <t>Note:-</t>
  </si>
  <si>
    <t>Reasons for variations may be given in a sparate sheet, if necessary</t>
  </si>
  <si>
    <t>A consolidated statement in this format should also be prepared showing</t>
  </si>
  <si>
    <t xml:space="preserve">figures in thousands of rupees Major Heads wise for Gross Recoveries and </t>
  </si>
  <si>
    <t>Net Estimates as indicated in the Book of detailed Demands for Grants.</t>
  </si>
  <si>
    <t>In case of salaries the proposed amount inculde the amound reflected</t>
  </si>
  <si>
    <t>in statement No.XIII.</t>
  </si>
  <si>
    <t>(Rs.in thousands)</t>
  </si>
  <si>
    <t>Demand No.</t>
  </si>
  <si>
    <t>ABSTRACT OF NOMINAL ROLLS</t>
  </si>
  <si>
    <t>S.No.</t>
  </si>
  <si>
    <t>Particulars</t>
  </si>
  <si>
    <t>of Posts</t>
  </si>
  <si>
    <t>(Designation)</t>
  </si>
  <si>
    <t>Scale of Pay</t>
  </si>
  <si>
    <t xml:space="preserve">No. of </t>
  </si>
  <si>
    <t>Posts</t>
  </si>
  <si>
    <t>Pay</t>
  </si>
  <si>
    <t>DP</t>
  </si>
  <si>
    <t>Transport</t>
  </si>
  <si>
    <t>Allowance</t>
  </si>
  <si>
    <t>Other</t>
  </si>
  <si>
    <t>Allowances</t>
  </si>
  <si>
    <t>Total</t>
  </si>
  <si>
    <t>Pay &amp; Allowances</t>
  </si>
  <si>
    <t>STATEMENT - III</t>
  </si>
  <si>
    <t>PLAN/NON-PLAN</t>
  </si>
  <si>
    <t>(Rs. in thousands)</t>
  </si>
  <si>
    <t>A</t>
  </si>
  <si>
    <t>B</t>
  </si>
  <si>
    <t>C</t>
  </si>
  <si>
    <t>D</t>
  </si>
  <si>
    <t>Officers (Filled)</t>
  </si>
  <si>
    <t>Officers (Vacant)</t>
  </si>
  <si>
    <t>Total - Officers</t>
  </si>
  <si>
    <t>Establishment (Filled)</t>
  </si>
  <si>
    <t>Establishment (Vacant)</t>
  </si>
  <si>
    <t>Total - Establishment</t>
  </si>
  <si>
    <t>Grand Total (Officers + Estt.)</t>
  </si>
  <si>
    <t>Note:</t>
  </si>
  <si>
    <t>The Abstract of Nominal Rolls should be prepared Major Head-wise as in the Demands for Grants</t>
  </si>
  <si>
    <t>A Consolidated statement for Grant as a whole should also invariably be sent along with the detailed Nominal Rolls.</t>
  </si>
  <si>
    <t>STATEMENT - IV</t>
  </si>
  <si>
    <t>STATEMENT SHOWING THE FINANCIAL IMPLICATIONS IN RESPECT OF POST BUDGET DECISIONS, AS</t>
  </si>
  <si>
    <t xml:space="preserve">HAVE BEEN INCLUDED IN THE BUDGET PROPOSALS TO BE MET FROM WITHIN THE SANCTIONED </t>
  </si>
  <si>
    <t>BUDGET OR BY LOCATING MATCHING SAVINGS</t>
  </si>
  <si>
    <t>Particulars of Post</t>
  </si>
  <si>
    <t>Budget decisions</t>
  </si>
  <si>
    <t>Budget-Estimates</t>
  </si>
  <si>
    <t>Creation of posts</t>
  </si>
  <si>
    <t>Dearness Allowance</t>
  </si>
  <si>
    <t xml:space="preserve">Any other item (Please </t>
  </si>
  <si>
    <t xml:space="preserve">specify each item </t>
  </si>
  <si>
    <t>separately)</t>
  </si>
  <si>
    <t xml:space="preserve">Grand Total </t>
  </si>
  <si>
    <t>Revised-Estimates</t>
  </si>
  <si>
    <t xml:space="preserve">                               STATEMENT - VA</t>
  </si>
  <si>
    <t xml:space="preserve">                               (Rs. in thousands)</t>
  </si>
  <si>
    <t>Conversion of 50%</t>
  </si>
  <si>
    <t xml:space="preserve"> of DA into DP</t>
  </si>
  <si>
    <t>Actuals</t>
  </si>
  <si>
    <t>Budget Estimates</t>
  </si>
  <si>
    <t>Revised Estimates</t>
  </si>
  <si>
    <t xml:space="preserve">           (Rs.in thousands)</t>
  </si>
  <si>
    <t>Information with regard of Expenditure converted from Plan to Non-Plan</t>
  </si>
  <si>
    <t>STATEMENT-VI</t>
  </si>
  <si>
    <t xml:space="preserve">Name of the </t>
  </si>
  <si>
    <t>Department</t>
  </si>
  <si>
    <t>Scheme/activity/</t>
  </si>
  <si>
    <t>item of Exp.</t>
  </si>
  <si>
    <t>Major/Minor</t>
  </si>
  <si>
    <t>Sub/detailed</t>
  </si>
  <si>
    <t>Head as in the</t>
  </si>
  <si>
    <t>Book of Demand</t>
  </si>
  <si>
    <t>for grants for</t>
  </si>
  <si>
    <t>Total Cost</t>
  </si>
  <si>
    <t>of the Scheme</t>
  </si>
  <si>
    <t>Provision</t>
  </si>
  <si>
    <t xml:space="preserve">proposed </t>
  </si>
  <si>
    <t>in RE</t>
  </si>
  <si>
    <t>in BE</t>
  </si>
  <si>
    <t>Authority who</t>
  </si>
  <si>
    <t>has approved</t>
  </si>
  <si>
    <t>the scheme/activity</t>
  </si>
  <si>
    <t>Reference No.</t>
  </si>
  <si>
    <t xml:space="preserve">&amp; date of the </t>
  </si>
  <si>
    <t>Min/Department</t>
  </si>
  <si>
    <t>of the Central Govt./</t>
  </si>
  <si>
    <t>Delhi Govt.</t>
  </si>
  <si>
    <t>approval has been</t>
  </si>
  <si>
    <t>given by Min/</t>
  </si>
  <si>
    <t>Department with</t>
  </si>
  <si>
    <t>copy thereof)</t>
  </si>
  <si>
    <t>Remarks</t>
  </si>
  <si>
    <t>Note :-1.</t>
  </si>
  <si>
    <t>Separate Statement for Plan &amp; Non-Plan.</t>
  </si>
  <si>
    <t>RECURRING - NON RECURRING - TOTAL</t>
  </si>
  <si>
    <t>STATEMENT-VII</t>
  </si>
  <si>
    <t>STATEMENT SHOWING ITEMS OF EXPENDITURE (OTHER THAN POST BUDGET COMMITMENTS) FOR WHICH</t>
  </si>
  <si>
    <t>of Exp.</t>
  </si>
  <si>
    <t>Present status/</t>
  </si>
  <si>
    <t xml:space="preserve">stage of </t>
  </si>
  <si>
    <t>considetation</t>
  </si>
  <si>
    <t>If pending in the Min/</t>
  </si>
  <si>
    <t>Govt./Delhi Govt.</t>
  </si>
  <si>
    <t>reference No. &amp; date</t>
  </si>
  <si>
    <t>under which the propo-</t>
  </si>
  <si>
    <t>sal was referred</t>
  </si>
  <si>
    <t>STATEMENT-VIII</t>
  </si>
  <si>
    <t>STATEMENT SHOWING NEW SERVICE/NEW INSTRUMENT OF SERVICE FOR WHICH PROVISION HAS BEEN PROPOSED IN</t>
  </si>
  <si>
    <t>NEW INSTRUMENT OF SERVICE, WHETHER IT REQUIRES PRIOR APPROVAL OF LEGISLATIVE ASSEMBLY, OR TO BE</t>
  </si>
  <si>
    <t xml:space="preserve">REPORTED TO THE LEGISLATIVE ASSEMBLY, PLEASE SEE GOVERNMENT OF INDIA DECISION BELOW RULE 10 OF THE </t>
  </si>
  <si>
    <t>DELEGATION OF FINANCIAL POWERS RULES 1978.)</t>
  </si>
  <si>
    <t>Organisation</t>
  </si>
  <si>
    <t>Major/Minor/Sub/</t>
  </si>
  <si>
    <t>Detailed head as</t>
  </si>
  <si>
    <t>Detailed Demands</t>
  </si>
  <si>
    <t>Plan or Non-Plan</t>
  </si>
  <si>
    <t xml:space="preserve">Provision proposed </t>
  </si>
  <si>
    <t>Provision proposed</t>
  </si>
  <si>
    <t>Whether it requires</t>
  </si>
  <si>
    <t xml:space="preserve">prior approval of </t>
  </si>
  <si>
    <t>Legislative Assembly</t>
  </si>
  <si>
    <t>or to be reported to</t>
  </si>
  <si>
    <t>Remarks column should clearly bring out the purpose and objective and financial implications of the provision in question in the case of</t>
  </si>
  <si>
    <t>Public Sector Undertakings.  Provision for loan and investment should be shown separately and the latest paid up capital of the PSU</t>
  </si>
  <si>
    <t xml:space="preserve"> should also be indicated.</t>
  </si>
  <si>
    <t>Major Head/Name of the Scheme</t>
  </si>
  <si>
    <t>STATEMENT IX</t>
  </si>
  <si>
    <t>(Rs. In Lakhs)</t>
  </si>
  <si>
    <t>Item wise break-up of the Estimates under various items of contingencies</t>
  </si>
  <si>
    <t>Sl.No.</t>
  </si>
  <si>
    <t>Particulars of Items</t>
  </si>
  <si>
    <t>B.E.</t>
  </si>
  <si>
    <t>R.E.</t>
  </si>
  <si>
    <t>Office Expenses</t>
  </si>
  <si>
    <t>Supplies &amp; Material</t>
  </si>
  <si>
    <t>Other Charges</t>
  </si>
  <si>
    <t>Inward claims</t>
  </si>
  <si>
    <t xml:space="preserve">Inward claims, if any, received/likely to be received during current financial year and next financial year </t>
  </si>
  <si>
    <t>may please be shown spearately in this proforma.</t>
  </si>
  <si>
    <t xml:space="preserve">                          Actuals </t>
  </si>
  <si>
    <t>5&amp;6</t>
  </si>
  <si>
    <t>4&amp;8</t>
  </si>
  <si>
    <t>8&amp;9</t>
  </si>
  <si>
    <t xml:space="preserve">                         ACTUALS</t>
  </si>
  <si>
    <t>month actuals</t>
  </si>
  <si>
    <t>Total Columns</t>
  </si>
  <si>
    <t xml:space="preserve">                (Rs.in thousands)</t>
  </si>
  <si>
    <t>Name of Sector/</t>
  </si>
  <si>
    <t>REV</t>
  </si>
  <si>
    <t>CAP</t>
  </si>
  <si>
    <t>LOAN</t>
  </si>
  <si>
    <t>TOTAL</t>
  </si>
  <si>
    <t>variation in Col. 6 &amp; Col. 10</t>
  </si>
  <si>
    <t>Justification / Reasons for</t>
  </si>
  <si>
    <t xml:space="preserve">Summary Statement of Actual Strength of </t>
  </si>
  <si>
    <t>Establishment and provisions therefor</t>
  </si>
  <si>
    <t xml:space="preserve">Plan/Non-plan    </t>
  </si>
  <si>
    <t>* Total No. of Sanctioned</t>
  </si>
  <si>
    <t>Posts as on 1st March</t>
  </si>
  <si>
    <t>i) Filled</t>
  </si>
  <si>
    <t>ii) Vacant</t>
  </si>
  <si>
    <t>DA</t>
  </si>
  <si>
    <t>Overtime Allowance</t>
  </si>
  <si>
    <t>Grand Total</t>
  </si>
  <si>
    <t>*As indicated in Statement III &amp; IV</t>
  </si>
  <si>
    <t>(Rs. In thousand)</t>
  </si>
  <si>
    <t>STATEMENT SHOWING DETAILS OF POSTS TRANSFERRED FROM PLAN TO NON-PLAN</t>
  </si>
  <si>
    <t>Major head</t>
  </si>
  <si>
    <t>No. of posts</t>
  </si>
  <si>
    <t>transferred to</t>
  </si>
  <si>
    <t>non-plan</t>
  </si>
  <si>
    <t>Provisions</t>
  </si>
  <si>
    <t>proposed to be</t>
  </si>
  <si>
    <t>retained in R.E.</t>
  </si>
  <si>
    <t>retained in B.E.</t>
  </si>
  <si>
    <t>Filled</t>
  </si>
  <si>
    <t>Vacant</t>
  </si>
  <si>
    <t>1. This Statement is only for providing additional information.  The amount should be included in</t>
  </si>
  <si>
    <t xml:space="preserve">    particular column of statement no.11</t>
  </si>
  <si>
    <t>Revenue Section</t>
  </si>
  <si>
    <t>Total - Revenue Section</t>
  </si>
  <si>
    <t>Capital Section</t>
  </si>
  <si>
    <t>(Rs.in lakhs)</t>
  </si>
  <si>
    <t>Bonus</t>
  </si>
  <si>
    <t>DEMAND NO.</t>
  </si>
  <si>
    <t>conveying the sanc-</t>
  </si>
  <si>
    <t xml:space="preserve">tion (in case the </t>
  </si>
  <si>
    <t>/activity/item</t>
  </si>
  <si>
    <t>Deptt. of the Central</t>
  </si>
  <si>
    <t xml:space="preserve">in the book of </t>
  </si>
  <si>
    <t>(Rs. In lakhs)</t>
  </si>
  <si>
    <t xml:space="preserve">         No. of posts  </t>
  </si>
  <si>
    <t>Teaching</t>
  </si>
  <si>
    <t>S.NO.</t>
  </si>
  <si>
    <t>NAME</t>
  </si>
  <si>
    <t>BASIC</t>
  </si>
  <si>
    <t>DPAY</t>
  </si>
  <si>
    <t>HRA</t>
  </si>
  <si>
    <t>TA</t>
  </si>
  <si>
    <t>OTHERS</t>
  </si>
  <si>
    <t>CPF</t>
  </si>
  <si>
    <t>BONUS</t>
  </si>
  <si>
    <t>1</t>
  </si>
  <si>
    <t>Mr.Projes Roy</t>
  </si>
  <si>
    <t>2</t>
  </si>
  <si>
    <t>Dr.Rekha Mehrotra</t>
  </si>
  <si>
    <t>3</t>
  </si>
  <si>
    <t>Mrs.Punita Saxena</t>
  </si>
  <si>
    <t>4</t>
  </si>
  <si>
    <t>Dr.Deepa Joshi</t>
  </si>
  <si>
    <t>5</t>
  </si>
  <si>
    <t>Dr.Sadhna Jain</t>
  </si>
  <si>
    <t>6</t>
  </si>
  <si>
    <t>Dr.S.Lakshmi Devi</t>
  </si>
  <si>
    <t>7</t>
  </si>
  <si>
    <t>Mrs.Venika Gupta</t>
  </si>
  <si>
    <t>8</t>
  </si>
  <si>
    <t>Dr.Ranjana Singh</t>
  </si>
  <si>
    <t>9</t>
  </si>
  <si>
    <t>Dr.Alka Vohra Kuanr</t>
  </si>
  <si>
    <t>10</t>
  </si>
  <si>
    <t>Ms.Amita Kapoor</t>
  </si>
  <si>
    <t>11</t>
  </si>
  <si>
    <t>Dr.Jasjeet Kaur</t>
  </si>
  <si>
    <t>12</t>
  </si>
  <si>
    <t>Mrs.Preeti Singhal</t>
  </si>
  <si>
    <t>13</t>
  </si>
  <si>
    <t>Mrs.Daya Bhardwaj</t>
  </si>
  <si>
    <t>Rashmi Singh</t>
  </si>
  <si>
    <t>Suruchi Chawla</t>
  </si>
  <si>
    <t>-</t>
  </si>
  <si>
    <t>Non-Teaching</t>
  </si>
  <si>
    <t>Mr.Chaman Giri</t>
  </si>
  <si>
    <t>Mrs. Parveen Parve</t>
  </si>
  <si>
    <t>Mr. T.N.Ravi</t>
  </si>
  <si>
    <t>Mr. A. R. Unni Krishnan</t>
  </si>
  <si>
    <t>Mr. Khushal Singh</t>
  </si>
  <si>
    <t>Mr. Sunder Lal</t>
  </si>
  <si>
    <t>Mrs. Kalpana Hastwala</t>
  </si>
  <si>
    <t>Mr. Sanjay</t>
  </si>
  <si>
    <t>Mr. Krishan Pal</t>
  </si>
  <si>
    <t>Mr. Dharam Pal Puri</t>
  </si>
  <si>
    <t>Mr. Dayanand Singh</t>
  </si>
  <si>
    <t>Mr. Duli Chand</t>
  </si>
  <si>
    <t>Mr. Dinesh Kumar</t>
  </si>
  <si>
    <t>14</t>
  </si>
  <si>
    <t>Mr. Tilak Raj</t>
  </si>
  <si>
    <t>15</t>
  </si>
  <si>
    <t>16</t>
  </si>
  <si>
    <t>Mr. Ram Prabesh Rai</t>
  </si>
  <si>
    <t>17</t>
  </si>
  <si>
    <t>Ms. Shashi</t>
  </si>
  <si>
    <t>18</t>
  </si>
  <si>
    <t>Mr. Naresh Jairath</t>
  </si>
  <si>
    <t>Mr. Manoj Pathak</t>
  </si>
  <si>
    <t>Mr. Shiv Kumar Goswani</t>
  </si>
  <si>
    <t>Mr. Ram Anoop</t>
  </si>
  <si>
    <t>Mr. Amiya Kumar Das</t>
  </si>
  <si>
    <t>Mr.Shashi Dharan</t>
  </si>
  <si>
    <t>Mr.Gajender Puri</t>
  </si>
  <si>
    <t>Mr.Vijay Nandan</t>
  </si>
  <si>
    <t>Shashi Kumar Sharma</t>
  </si>
  <si>
    <t>Laboratory Staff</t>
  </si>
  <si>
    <t>Mr. K.P. Tripathi</t>
  </si>
  <si>
    <t>Mr. Manohar Lal</t>
  </si>
  <si>
    <t>Mr. Tofiq Ali.</t>
  </si>
  <si>
    <t>Ms. G. Vijaya</t>
  </si>
  <si>
    <t>Ms. Shubha Jain</t>
  </si>
  <si>
    <t>Ms. Savitri Gupta</t>
  </si>
  <si>
    <t>Mr. Darshan Singh</t>
  </si>
  <si>
    <t>Mr. K.K.Kanoujia</t>
  </si>
  <si>
    <t>Mr. Birbal Singh</t>
  </si>
  <si>
    <t>Mr. Prem Pal Singh</t>
  </si>
  <si>
    <t>Mr. Rishi Kumar</t>
  </si>
  <si>
    <t>Mr. Manoj Kumar</t>
  </si>
  <si>
    <t>Mr. Bhuwan Chandra Bhatt</t>
  </si>
  <si>
    <t>Mr.Satender Rawat</t>
  </si>
  <si>
    <t>Mr.Rajender Mishra</t>
  </si>
  <si>
    <t>Mr.Ashok Rai</t>
  </si>
  <si>
    <t xml:space="preserve">                                                                     CONSOLIDATED STATEMENT</t>
  </si>
  <si>
    <t>Teaching Staff</t>
  </si>
  <si>
    <t>Non-Teaching Staff</t>
  </si>
  <si>
    <t>Lab. Staff</t>
  </si>
  <si>
    <t>ADA</t>
  </si>
  <si>
    <t>Salary Allowances</t>
  </si>
  <si>
    <t>Non Teaching Staff</t>
  </si>
  <si>
    <t>Lab Staff</t>
  </si>
  <si>
    <t>Maintainence and Repairs of Building</t>
  </si>
  <si>
    <t>(i)</t>
  </si>
  <si>
    <t>(ii)</t>
  </si>
  <si>
    <t>Minor repairs _____________</t>
  </si>
  <si>
    <t>White Washing etc.</t>
  </si>
  <si>
    <t>Special Repairs</t>
  </si>
  <si>
    <t>Maintenance of Garden and Play-Fields</t>
  </si>
  <si>
    <t>Repairs &amp; Replacement of Furniture &amp; Equipment</t>
  </si>
  <si>
    <t>Library</t>
  </si>
  <si>
    <t>(iv)</t>
  </si>
  <si>
    <t>(iii)</t>
  </si>
  <si>
    <t>Contingency</t>
  </si>
  <si>
    <t>Periodicals</t>
  </si>
  <si>
    <t>Sciences Laboratories</t>
  </si>
  <si>
    <t>Rent, Rates &amp; Taxes</t>
  </si>
  <si>
    <t>(Excluding hostel &amp; staff qrts)</t>
  </si>
  <si>
    <t>Water charges</t>
  </si>
  <si>
    <t>Electricity Charges</t>
  </si>
  <si>
    <t>(v)</t>
  </si>
  <si>
    <t>(vi)</t>
  </si>
  <si>
    <t>(vii)</t>
  </si>
  <si>
    <t>Postage &amp; Telegram</t>
  </si>
  <si>
    <t>Advertisement</t>
  </si>
  <si>
    <t>Printing &amp; Stationery</t>
  </si>
  <si>
    <t>Telephone charges</t>
  </si>
  <si>
    <t>Contingent Expenses</t>
  </si>
  <si>
    <t>Conveyance Charges</t>
  </si>
  <si>
    <t>Audit Fees</t>
  </si>
  <si>
    <t>Other Miscellaneous Expenditure</t>
  </si>
  <si>
    <t>Uniform for Class IV Staff</t>
  </si>
  <si>
    <t>Insurance charges for the cashier and bank peon</t>
  </si>
  <si>
    <t>Annual day including prize distribution</t>
  </si>
  <si>
    <t>House examination</t>
  </si>
  <si>
    <t>Freeships</t>
  </si>
  <si>
    <t>Daily wages/labour charges</t>
  </si>
  <si>
    <t>Guest lecture fees</t>
  </si>
  <si>
    <t>Insurance</t>
  </si>
  <si>
    <t>Repair &amp; maintenance (Bus &amp; Car) (incl. fuel)</t>
  </si>
  <si>
    <t>Bank Charges</t>
  </si>
  <si>
    <t>Remittance of University dues</t>
  </si>
  <si>
    <t>Medical Reimbursement</t>
  </si>
  <si>
    <t>Security Deposit</t>
  </si>
  <si>
    <t>Vehicle Loan</t>
  </si>
  <si>
    <t>Festival Advance</t>
  </si>
  <si>
    <t>Security System</t>
  </si>
  <si>
    <t>Legal Expenses</t>
  </si>
  <si>
    <t>Placement Brochure</t>
  </si>
  <si>
    <t>Office equipments</t>
  </si>
  <si>
    <t>Library books</t>
  </si>
  <si>
    <t>Chemistry lab equipments</t>
  </si>
  <si>
    <t>Electronics lab. equipments</t>
  </si>
  <si>
    <t>Biology lab. equipments</t>
  </si>
  <si>
    <t>Instrumentation lab. equipments</t>
  </si>
  <si>
    <t>Physics lab. equipments</t>
  </si>
  <si>
    <t>Computer lab. equipments</t>
  </si>
  <si>
    <t>Mathematics Lab Equipments</t>
  </si>
  <si>
    <t>Computer software</t>
  </si>
  <si>
    <t>Biochemistry lab. equipments</t>
  </si>
  <si>
    <t>Library equipments</t>
  </si>
  <si>
    <t>Staff Room equipments</t>
  </si>
  <si>
    <t>Food Tech lab. equipments</t>
  </si>
  <si>
    <t>Biomedical Lab Equipments</t>
  </si>
  <si>
    <t>QTY.</t>
  </si>
  <si>
    <t>APPROX.</t>
  </si>
  <si>
    <t xml:space="preserve">TOTAL </t>
  </si>
  <si>
    <t>ITEMS ALREADY</t>
  </si>
  <si>
    <t>COST</t>
  </si>
  <si>
    <t>NAME OF THE ARTICLE</t>
  </si>
  <si>
    <t>REQD.</t>
  </si>
  <si>
    <t>AVAILABLE</t>
  </si>
  <si>
    <t>IN RS.</t>
  </si>
  <si>
    <t>BIOLOGY</t>
  </si>
  <si>
    <t xml:space="preserve">FOOD TECHNOLOGY </t>
  </si>
  <si>
    <t>ELECTRONICS DEPARTMENT</t>
  </si>
  <si>
    <t>COMPUTER</t>
  </si>
  <si>
    <t>INSTRUMENTATION</t>
  </si>
  <si>
    <t>ITEMS GIVEN IN THE ORDER OF PREFERENCE</t>
  </si>
  <si>
    <t xml:space="preserve">                         Variation</t>
  </si>
  <si>
    <t xml:space="preserve">              between</t>
  </si>
  <si>
    <t xml:space="preserve">                         Columns</t>
  </si>
  <si>
    <t xml:space="preserve">           between coloumns</t>
  </si>
  <si>
    <t xml:space="preserve">                          Variations</t>
  </si>
  <si>
    <t xml:space="preserve">                          Reasons for</t>
  </si>
  <si>
    <t>Estimate for</t>
  </si>
  <si>
    <t xml:space="preserve">the year </t>
  </si>
  <si>
    <t xml:space="preserve">has been </t>
  </si>
  <si>
    <t xml:space="preserve">prepared </t>
  </si>
  <si>
    <t xml:space="preserve">based on </t>
  </si>
  <si>
    <t>inflation and</t>
  </si>
  <si>
    <t>increased</t>
  </si>
  <si>
    <t>usage of</t>
  </si>
  <si>
    <t>chemicals</t>
  </si>
  <si>
    <t>etc. on acc-</t>
  </si>
  <si>
    <t>experiments &amp;</t>
  </si>
  <si>
    <t>new courses</t>
  </si>
  <si>
    <t>started.</t>
  </si>
  <si>
    <t>ANNEXURE - I</t>
  </si>
  <si>
    <t>Designation</t>
  </si>
  <si>
    <t>No. of Post</t>
  </si>
  <si>
    <t>Principal</t>
  </si>
  <si>
    <t>Librariarn</t>
  </si>
  <si>
    <t>Section Officer</t>
  </si>
  <si>
    <t>1 Safai Karamchari</t>
  </si>
  <si>
    <t>1 Programmer</t>
  </si>
  <si>
    <t>ANNEXURE - II</t>
  </si>
  <si>
    <t>Mr.Saaket Kumar</t>
  </si>
  <si>
    <t>Programmer</t>
  </si>
  <si>
    <t>Sr.P.A.</t>
  </si>
  <si>
    <t>ANNEXURE - IV</t>
  </si>
  <si>
    <t>Assistant</t>
  </si>
  <si>
    <t>Sr.Assistant</t>
  </si>
  <si>
    <t>Mali</t>
  </si>
  <si>
    <t>Driver</t>
  </si>
  <si>
    <t>Prof. An.</t>
  </si>
  <si>
    <t>Daftri</t>
  </si>
  <si>
    <t>Safai Karamchari</t>
  </si>
  <si>
    <t>S.Prof. An.</t>
  </si>
  <si>
    <t>Officer Attendant</t>
  </si>
  <si>
    <t>Jr.Assistant</t>
  </si>
  <si>
    <t>Lib Attendant</t>
  </si>
  <si>
    <t>Tech. Assistant</t>
  </si>
  <si>
    <t>Dartri</t>
  </si>
  <si>
    <t>Gestetnor Op.</t>
  </si>
  <si>
    <t>Lib. Attendant</t>
  </si>
  <si>
    <t>Lab Assistant</t>
  </si>
  <si>
    <t>Lab Attendant</t>
  </si>
  <si>
    <t>Caretaker</t>
  </si>
  <si>
    <t>ANNEXURE - III</t>
  </si>
  <si>
    <t>Scientific Assistant</t>
  </si>
  <si>
    <t>Office Attendant</t>
  </si>
  <si>
    <t>1 Sr.P.A.</t>
  </si>
  <si>
    <t>Waterman</t>
  </si>
  <si>
    <t>ANNEXURE - V</t>
  </si>
  <si>
    <t>ANNEXURE - VI</t>
  </si>
  <si>
    <t>ANNEXURE - VII</t>
  </si>
  <si>
    <t>ANNEXURE - VIII</t>
  </si>
  <si>
    <t>No post has been transferred from Plan to Non-Plan</t>
  </si>
  <si>
    <t>Vision Statement</t>
  </si>
  <si>
    <t>Capital grant for Clearance from DDA</t>
  </si>
  <si>
    <t>Major Head of Account</t>
  </si>
  <si>
    <t>Receipt</t>
  </si>
  <si>
    <t>Plan</t>
  </si>
  <si>
    <t>Non Plan</t>
  </si>
  <si>
    <t>Incomes and Credits</t>
  </si>
  <si>
    <t>Grant in aid receipt fom D.A.</t>
  </si>
  <si>
    <t>SHAHEED RAJGURU COLLEGE OF APPLIED SCIENCES FOR WOMEN</t>
  </si>
  <si>
    <t>Major Head Wise Summary Statement (Plan)</t>
  </si>
  <si>
    <t>Major Head Wise Summary Statement (Non Plan)</t>
  </si>
  <si>
    <t>-ount of new</t>
  </si>
  <si>
    <t xml:space="preserve">Revised Estimate for  </t>
  </si>
  <si>
    <t xml:space="preserve">                                       Columns</t>
  </si>
  <si>
    <t xml:space="preserve">                                           Variation in  </t>
  </si>
  <si>
    <t xml:space="preserve">                                                Brief Reasons</t>
  </si>
  <si>
    <t xml:space="preserve">                                                  for Variations</t>
  </si>
  <si>
    <t>Jhilmil Colony, Vivek Vihar, Delhi-110095.</t>
  </si>
  <si>
    <t>University of Delhi</t>
  </si>
  <si>
    <t>UNIVERSITY OF DELHI, JHILMIL COLONY</t>
  </si>
  <si>
    <t>VIVEK VIHAR, DELHI-95</t>
  </si>
  <si>
    <t>BIS Equipments</t>
  </si>
  <si>
    <t>Loss on sale of assets over book value</t>
  </si>
  <si>
    <t xml:space="preserve">inflation </t>
  </si>
  <si>
    <t>current estimates.</t>
  </si>
  <si>
    <t>Total Capital Section</t>
  </si>
  <si>
    <t>Grant Total of Revenue Section and Capital Section</t>
  </si>
  <si>
    <t>STATEMENT - I</t>
  </si>
  <si>
    <t>contd….2</t>
  </si>
  <si>
    <t>STATEMENT - II</t>
  </si>
  <si>
    <t xml:space="preserve">           STATEMENT - VB</t>
  </si>
  <si>
    <t xml:space="preserve">                 STATEMENT - X</t>
  </si>
  <si>
    <t xml:space="preserve">                 STATEMENT - XI</t>
  </si>
  <si>
    <t>STATEMENT - XII</t>
  </si>
  <si>
    <t>STATEMENT - XIII</t>
  </si>
  <si>
    <t>Contd………</t>
  </si>
  <si>
    <t>contd…...</t>
  </si>
  <si>
    <t>Para Dholokia</t>
  </si>
  <si>
    <t>Monika Tyagi</t>
  </si>
  <si>
    <t>Varsha Mehra</t>
  </si>
  <si>
    <t>Radhika Bakshi</t>
  </si>
  <si>
    <t>Shruti Bauswal</t>
  </si>
  <si>
    <t>S.O.Accounts</t>
  </si>
  <si>
    <t>P.A.</t>
  </si>
  <si>
    <t>S.K.</t>
  </si>
  <si>
    <t>S.P.A.</t>
  </si>
  <si>
    <t>S.O.Admin</t>
  </si>
  <si>
    <t>Office Attd.</t>
  </si>
  <si>
    <t>G.O.</t>
  </si>
  <si>
    <t>Lib Attd</t>
  </si>
  <si>
    <t>Office Attd</t>
  </si>
  <si>
    <t>Lab.Assistant</t>
  </si>
  <si>
    <t>Lab Attd.</t>
  </si>
  <si>
    <t>Sweta Arya</t>
  </si>
  <si>
    <t>DESIGNATION</t>
  </si>
  <si>
    <t>Indu Arora</t>
  </si>
  <si>
    <t>ACCOUNTS</t>
  </si>
  <si>
    <t>ADMINISTRATION</t>
  </si>
  <si>
    <t>BIOMEDICAL SCIENCE</t>
  </si>
  <si>
    <t>LIBRARY</t>
  </si>
  <si>
    <t xml:space="preserve">                    SHAHEED RAJGURU COLLEGE OF APPLIED SCIENCES FOR WOMEN</t>
  </si>
  <si>
    <t>Deepali Taneja</t>
  </si>
  <si>
    <t>Ram Lal</t>
  </si>
  <si>
    <t>Prabhat Kumar</t>
  </si>
  <si>
    <t xml:space="preserve">Ravi </t>
  </si>
  <si>
    <t>2009-2010</t>
  </si>
  <si>
    <t>MATHEMATICS</t>
  </si>
  <si>
    <t>Sneha Kabra</t>
  </si>
  <si>
    <t>Aakanksha</t>
  </si>
  <si>
    <t>Jr.Library and Inf. Asst.</t>
  </si>
  <si>
    <t>Lab. Assistant</t>
  </si>
  <si>
    <t>1 Lib. Attendant</t>
  </si>
  <si>
    <t>Section Officer (Accounts)</t>
  </si>
  <si>
    <t>Section Officer (Admn.)</t>
  </si>
  <si>
    <t>1 Caretaker</t>
  </si>
  <si>
    <t>1 Lib Attendant</t>
  </si>
  <si>
    <t>1 S.P.A.</t>
  </si>
  <si>
    <t>Ravi</t>
  </si>
  <si>
    <t xml:space="preserve">                    between</t>
  </si>
  <si>
    <t xml:space="preserve">Due to increase in intake </t>
  </si>
  <si>
    <t>due to reservation for OBC</t>
  </si>
  <si>
    <t>Others</t>
  </si>
  <si>
    <t>Travel Expenses</t>
  </si>
  <si>
    <t>Seminar/exhibition/Conference expenses</t>
  </si>
  <si>
    <t xml:space="preserve">Column 10 is based on </t>
  </si>
  <si>
    <t>revised estibmate based</t>
  </si>
  <si>
    <t>on actuall expenses in the</t>
  </si>
  <si>
    <t>Saquib Ansari</t>
  </si>
  <si>
    <t>Associate Professor</t>
  </si>
  <si>
    <t>College Librarian</t>
  </si>
  <si>
    <t>Assistant Professor</t>
  </si>
  <si>
    <t>CONSOLIDATED STATEMENT</t>
  </si>
  <si>
    <t>G.PAY</t>
  </si>
  <si>
    <t>Jr. Lib Inf. Asst.</t>
  </si>
  <si>
    <t xml:space="preserve">Shashi Kumar Sharma </t>
  </si>
  <si>
    <t>Water Man</t>
  </si>
  <si>
    <t>Lab.. Assistant</t>
  </si>
  <si>
    <t>Computer</t>
  </si>
  <si>
    <t>Book Case</t>
  </si>
  <si>
    <t>Book Almirah</t>
  </si>
  <si>
    <t>Books</t>
  </si>
  <si>
    <t>37400-67000</t>
  </si>
  <si>
    <t>15600-39100</t>
  </si>
  <si>
    <t>9300-34800</t>
  </si>
  <si>
    <t>5200-20200</t>
  </si>
  <si>
    <t>GPAY</t>
  </si>
  <si>
    <t>2010-2011</t>
  </si>
  <si>
    <t>financial year 2008-09</t>
  </si>
  <si>
    <t>2009-10</t>
  </si>
  <si>
    <t>BMS Fees Equipments</t>
  </si>
  <si>
    <t>G.Pay</t>
  </si>
  <si>
    <t>Advance against lab Equipment</t>
  </si>
  <si>
    <t>College Librariarn</t>
  </si>
  <si>
    <t>2011-2012</t>
  </si>
  <si>
    <t>No commitments as on the date of preparation of budget for the financial year 2010-11</t>
  </si>
  <si>
    <t>No commitments as on the date of preparation of budget for the financial year 2011-12</t>
  </si>
  <si>
    <t>Chaman Giri</t>
  </si>
  <si>
    <t>Parveen Parve</t>
  </si>
  <si>
    <t>T.N.Ravi</t>
  </si>
  <si>
    <t>A. R. Unni Krishnan</t>
  </si>
  <si>
    <t>Khushal Singh</t>
  </si>
  <si>
    <t>Sunder Lal</t>
  </si>
  <si>
    <t>Kalpana Hastwala</t>
  </si>
  <si>
    <t>Sanjay</t>
  </si>
  <si>
    <t>Krishan Pal</t>
  </si>
  <si>
    <t>Dharam Pal Puri</t>
  </si>
  <si>
    <t>Dayanand Singh</t>
  </si>
  <si>
    <t>Duli Chand</t>
  </si>
  <si>
    <t>Dinesh Kumar</t>
  </si>
  <si>
    <t>Tilak Raj</t>
  </si>
  <si>
    <t>Saaket Kumar</t>
  </si>
  <si>
    <t>Ram Prabesh Rai</t>
  </si>
  <si>
    <t>Shashi</t>
  </si>
  <si>
    <t>Naresh Jairath</t>
  </si>
  <si>
    <t>Manoj Pathak</t>
  </si>
  <si>
    <t>Shiv Kumar Goswani</t>
  </si>
  <si>
    <t>Ram Anoop</t>
  </si>
  <si>
    <t>Amiya Kumar Das</t>
  </si>
  <si>
    <t>Shashi Dharan</t>
  </si>
  <si>
    <t>Gajender Puri</t>
  </si>
  <si>
    <t>Vijay Nandan</t>
  </si>
  <si>
    <t>K.P. Tripathi</t>
  </si>
  <si>
    <t>Manohar Lal</t>
  </si>
  <si>
    <t>Tofiq Ali.</t>
  </si>
  <si>
    <t>G. Vijaya</t>
  </si>
  <si>
    <t>Shubha Jain</t>
  </si>
  <si>
    <t>Savitri Gupta</t>
  </si>
  <si>
    <t>Darshan Singh</t>
  </si>
  <si>
    <t>K.K.Kanoujia</t>
  </si>
  <si>
    <t>Birbal Singh</t>
  </si>
  <si>
    <t>Prem Pal Singh</t>
  </si>
  <si>
    <t>Rishi Kumar</t>
  </si>
  <si>
    <t>Manoj Kumar</t>
  </si>
  <si>
    <t>Bhuwan Chandra Bhatt</t>
  </si>
  <si>
    <t>Ashok Rai</t>
  </si>
  <si>
    <t>Rajender Mishra</t>
  </si>
  <si>
    <t>GRADE PAY</t>
  </si>
  <si>
    <t>Assoicate Professor</t>
  </si>
  <si>
    <t>Saheb Lal (Ad-hoc)</t>
  </si>
  <si>
    <t>satender Rawat</t>
  </si>
  <si>
    <t>Refrigerator</t>
  </si>
  <si>
    <t>Scanner</t>
  </si>
  <si>
    <t xml:space="preserve">LIBRARY BOOKS </t>
  </si>
  <si>
    <t>1 Daftri</t>
  </si>
  <si>
    <t>2012-2013</t>
  </si>
  <si>
    <t xml:space="preserve">Statement showing Actuals for the last two years, acts for the eight months of 2009-2010, actuals </t>
  </si>
  <si>
    <t xml:space="preserve"> for the first four months of 2011-2012, Revised Estimates 2011-2012 &amp; Budget Estimates 2012-2013</t>
  </si>
  <si>
    <t>REVISED ESTIMATES 2011-2012</t>
  </si>
  <si>
    <t>BUDGET ESTIMATES 2012-2013</t>
  </si>
  <si>
    <t>STATEMENT SHOWING POST BUDGET COMMITMENTS FOR WHICH PROVISION HAS BEEN PROPOSED IN RE 2010-2011 AND BE 2011-2012</t>
  </si>
  <si>
    <t>No commitments as on the date of preparation of budget for the financial year 2012-13</t>
  </si>
  <si>
    <t>2011-12</t>
  </si>
  <si>
    <t>2012-2014</t>
  </si>
  <si>
    <t xml:space="preserve"> PROVISION HAS BEEN PROPOSED IN RE 2010-2011 AND BE 2011-2012</t>
  </si>
  <si>
    <t>2010-2012</t>
  </si>
  <si>
    <t>No commitments as on the date of preparation of budget for the financial year 2011-2012</t>
  </si>
  <si>
    <t>REVISED ESTIMATES 2010-2011, BUDGET ESTIMATES 2011-2012 (FOR LIMITS WHETHER A CASE RELATES TO NEW SERVICE/</t>
  </si>
  <si>
    <t>in RE 2009-2010</t>
  </si>
  <si>
    <t>in BE 2010-2011</t>
  </si>
  <si>
    <t>REVISED ESTIMATES FOR ANNUAL PLAN 2011-2012</t>
  </si>
  <si>
    <t>BUDGET ESTIMATES FOR ANNUAL PLAN 2012-2013</t>
  </si>
  <si>
    <t xml:space="preserve">    Approved Outlay 2011-2012</t>
  </si>
  <si>
    <t xml:space="preserve">                                                           Revised Estimates 2011-2012</t>
  </si>
  <si>
    <t xml:space="preserve">                                 Budget for Annual Plan 2012-2013</t>
  </si>
  <si>
    <t xml:space="preserve">                                                            Salary Statement for the year 2010-2011</t>
  </si>
  <si>
    <t>Budgeted  Salary Statement for the year 2011-2012</t>
  </si>
  <si>
    <t>SALARY FOR THE YEAR 2011-12</t>
  </si>
  <si>
    <t>BUDGET PROPOSAL FOR NON-RECURRING EXPENDITURE FOR THE YEAR 2011-12</t>
  </si>
  <si>
    <t xml:space="preserve">Bablu Ray </t>
  </si>
  <si>
    <t xml:space="preserve">Shilpi Jain </t>
  </si>
  <si>
    <t xml:space="preserve">Arvind Kumar </t>
  </si>
  <si>
    <t xml:space="preserve">Shikha Mittal </t>
  </si>
  <si>
    <t>Shelly Govil</t>
  </si>
  <si>
    <t>Assistant Professor (Adhoc)</t>
  </si>
  <si>
    <t xml:space="preserve">Saumy Chaturvedi </t>
  </si>
  <si>
    <t>Shalu Sharma</t>
  </si>
  <si>
    <t xml:space="preserve">Sonia Ahlawat </t>
  </si>
  <si>
    <t xml:space="preserve">Tanu Gupta </t>
  </si>
  <si>
    <t xml:space="preserve">Shuchi Dhingra </t>
  </si>
  <si>
    <t xml:space="preserve">Sonu Panchal </t>
  </si>
  <si>
    <t>Lib. Attd. (Cont.)</t>
  </si>
  <si>
    <t>Aakanksha Dhingra</t>
  </si>
  <si>
    <t>Isha Mangal</t>
  </si>
  <si>
    <t>Deep Chandra Bhatt</t>
  </si>
  <si>
    <t xml:space="preserve">Dushyant Kumar </t>
  </si>
  <si>
    <t xml:space="preserve">Manoj Kumar Sharma </t>
  </si>
  <si>
    <t xml:space="preserve">Deepak Bhatt </t>
  </si>
  <si>
    <t xml:space="preserve">Pooja Manocha </t>
  </si>
  <si>
    <t>Scientific Assistant (Adhoc)</t>
  </si>
  <si>
    <t>Lab Attd. (Contract)</t>
  </si>
  <si>
    <t>Tech. Asst. (Contract)</t>
  </si>
  <si>
    <t xml:space="preserve">Payal Bhatia </t>
  </si>
  <si>
    <t xml:space="preserve">Shalu Sharma </t>
  </si>
  <si>
    <t>Sonia Ahlawat</t>
  </si>
  <si>
    <t>Shikha Mittal</t>
  </si>
  <si>
    <t>Lakshmi Sarin</t>
  </si>
  <si>
    <t>Honey Garg</t>
  </si>
  <si>
    <t>Manisha Khatri</t>
  </si>
  <si>
    <t>Chaynika Verma</t>
  </si>
  <si>
    <t xml:space="preserve">Saheb Lal </t>
  </si>
  <si>
    <t>Lib Attd (Adhoc)</t>
  </si>
  <si>
    <t>Safai Karamchari (adhoc)</t>
  </si>
  <si>
    <t xml:space="preserve">Akanksha Dhingra </t>
  </si>
  <si>
    <t xml:space="preserve">Deep Chandra Bisht </t>
  </si>
  <si>
    <t>Lab Attd. (Adhoc)</t>
  </si>
  <si>
    <t>Assistant Professor (adhoc)</t>
  </si>
  <si>
    <t>7 New Lecturer</t>
  </si>
  <si>
    <t>Bablu Rai</t>
  </si>
  <si>
    <t>7 New Assistant Professor</t>
  </si>
  <si>
    <t>Payal Bhatia</t>
  </si>
  <si>
    <t>Sciencific Assistant (Adhoc)</t>
  </si>
  <si>
    <t>Akanksha Dhingra</t>
  </si>
  <si>
    <t>10 Lab. Assistant</t>
  </si>
  <si>
    <t>12 Lab Attendant</t>
  </si>
  <si>
    <t>Jr.Assistant/Caretaker</t>
  </si>
  <si>
    <t>1 Caretaker/Jr.Assistant</t>
  </si>
  <si>
    <t>10 Lab Assistant</t>
  </si>
  <si>
    <t>PHYSICS</t>
  </si>
  <si>
    <t>Calendar and Barne's Method Apparatus</t>
  </si>
  <si>
    <t>PRT</t>
  </si>
  <si>
    <t>Newton's Ring With Sodium Lamp</t>
  </si>
  <si>
    <t>Lee Disc Method</t>
  </si>
  <si>
    <t>Orifice Mouth Piece</t>
  </si>
  <si>
    <t>Microscope (Olympus)</t>
  </si>
  <si>
    <t>Rotary Vane Vacuum Pump (Bangalore Genei)</t>
  </si>
  <si>
    <t>Refrigerators</t>
  </si>
  <si>
    <t>UV VIS Spectrophotometer</t>
  </si>
  <si>
    <t>Laminar Flow</t>
  </si>
  <si>
    <t>Visible Spectrophotometer</t>
  </si>
  <si>
    <t>Airconditioner (Hitachi)</t>
  </si>
  <si>
    <t>Computers</t>
  </si>
  <si>
    <t>Laser Printer</t>
  </si>
  <si>
    <t>Dual Power Supply</t>
  </si>
  <si>
    <t>Regulated Power Supply</t>
  </si>
  <si>
    <t>Multimeter</t>
  </si>
  <si>
    <t>Power Supply (60 V)</t>
  </si>
  <si>
    <t>DSO (Digital Storage Oscilloscope)</t>
  </si>
  <si>
    <t>Phase Shift Oscillator</t>
  </si>
  <si>
    <t>Experimental set up to determine the elastic constants of a wire by searle's method</t>
  </si>
  <si>
    <t>Experimental set up to measure the magnetic susceptibility of solids by Gouy's method</t>
  </si>
  <si>
    <t>Experimental set up to measure the magnetic susceptibility of paramagnetic liquid by quincke's method</t>
  </si>
  <si>
    <t>Experimental set up to determine e/m of electron by Bar Magnet/Magnetic Focusing</t>
  </si>
  <si>
    <t>Laptop/Notepad</t>
  </si>
  <si>
    <t>Digital Composite Current Source Volmeter for Hall Angle</t>
  </si>
  <si>
    <t>Deskjet Cum Photocopier Cum Scanner</t>
  </si>
  <si>
    <t>LCD TV Computer Interface Code 32"</t>
  </si>
  <si>
    <t>Bar Code Reader</t>
  </si>
  <si>
    <t>Bar Code Printing Software</t>
  </si>
  <si>
    <t>Reading Chair</t>
  </si>
  <si>
    <t>Reading Table</t>
  </si>
  <si>
    <t>Book Rack Iron Slotted</t>
  </si>
  <si>
    <t>Water Cooler</t>
  </si>
  <si>
    <t>Table top Regrigerator</t>
  </si>
  <si>
    <t>Microwave Oven</t>
  </si>
  <si>
    <t>Spectrophotometer</t>
  </si>
  <si>
    <t>Analytical Balance Electronic</t>
  </si>
  <si>
    <t>Printer Cum Photocopier</t>
  </si>
  <si>
    <t>BIO-CHEMISTRY</t>
  </si>
  <si>
    <t>Laminar Air Flow</t>
  </si>
  <si>
    <t>UV - Visible Spectrophotometer</t>
  </si>
  <si>
    <t>Cooler</t>
  </si>
  <si>
    <t>Portable Autoclave</t>
  </si>
  <si>
    <t xml:space="preserve">Airconditioner </t>
  </si>
  <si>
    <t>Laser Color Printer</t>
  </si>
  <si>
    <t>Microtome</t>
  </si>
  <si>
    <t>Hemoglobin Analyzer</t>
  </si>
  <si>
    <t>Humaclot Junior</t>
  </si>
  <si>
    <t>Humascope LCD</t>
  </si>
  <si>
    <t>Heating Mantle (3-4 liters)</t>
  </si>
  <si>
    <t>Autoclave (Small)</t>
  </si>
  <si>
    <t>Tissue Culture Trolley</t>
  </si>
  <si>
    <t>Air Cooler</t>
  </si>
  <si>
    <t>Server</t>
  </si>
  <si>
    <t>Printer Server</t>
  </si>
  <si>
    <t>Desktop Type Visual Presenter</t>
  </si>
  <si>
    <t>Apple Laptop</t>
  </si>
  <si>
    <t>Server Printer</t>
  </si>
  <si>
    <t xml:space="preserve">Analytical Balance </t>
  </si>
  <si>
    <t>Bio-Chemistry lab equipments</t>
  </si>
  <si>
    <t>LTC/HTC (including advance)</t>
  </si>
  <si>
    <t>LTC/HTC (Including Advance)</t>
  </si>
  <si>
    <t>Laptop</t>
  </si>
  <si>
    <t xml:space="preserve">Computer </t>
  </si>
  <si>
    <t>Almirah</t>
  </si>
  <si>
    <t>Water Dispenser</t>
  </si>
  <si>
    <t>Computer Chair</t>
  </si>
  <si>
    <t>Visitor Chair</t>
  </si>
  <si>
    <t xml:space="preserve">Cabinet </t>
  </si>
  <si>
    <t>Computer Server</t>
  </si>
  <si>
    <t>Furnishing of the New college building (Office)</t>
  </si>
  <si>
    <t>Printer</t>
  </si>
  <si>
    <t>ESTIMATES OF REVENUE RECEIPTS FOR THE YEAR 2011-2012</t>
  </si>
  <si>
    <t>Rotary Vacum Evaporator</t>
  </si>
  <si>
    <t>UPS (10 KVA)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</si>
</sst>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/>
    <xf numFmtId="0" fontId="0" fillId="0" borderId="2" xfId="0" applyBorder="1"/>
    <xf numFmtId="0" fontId="0" fillId="0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left"/>
    </xf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3" xfId="0" applyFont="1" applyBorder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/>
    <xf numFmtId="0" fontId="0" fillId="0" borderId="0" xfId="0" applyAlignment="1"/>
    <xf numFmtId="0" fontId="2" fillId="0" borderId="0" xfId="0" applyFont="1" applyAlignment="1"/>
    <xf numFmtId="0" fontId="4" fillId="0" borderId="0" xfId="0" applyNumberFormat="1" applyFont="1" applyAlignment="1"/>
    <xf numFmtId="0" fontId="5" fillId="0" borderId="0" xfId="0" applyNumberFormat="1" applyFont="1" applyAlignment="1"/>
    <xf numFmtId="0" fontId="6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fill"/>
    </xf>
    <xf numFmtId="0" fontId="5" fillId="0" borderId="0" xfId="0" applyNumberFormat="1" applyFont="1" applyAlignment="1">
      <alignment horizontal="fill"/>
    </xf>
    <xf numFmtId="1" fontId="5" fillId="0" borderId="0" xfId="0" applyNumberFormat="1" applyFont="1" applyAlignment="1"/>
    <xf numFmtId="1" fontId="4" fillId="0" borderId="0" xfId="0" applyNumberFormat="1" applyFont="1" applyAlignment="1">
      <alignment horizontal="fill"/>
    </xf>
    <xf numFmtId="1" fontId="4" fillId="0" borderId="0" xfId="0" applyNumberFormat="1" applyFont="1" applyAlignment="1"/>
    <xf numFmtId="1" fontId="0" fillId="0" borderId="0" xfId="0" applyNumberFormat="1"/>
    <xf numFmtId="0" fontId="7" fillId="0" borderId="0" xfId="0" applyNumberFormat="1" applyFont="1" applyAlignment="1"/>
    <xf numFmtId="0" fontId="0" fillId="0" borderId="0" xfId="0" applyAlignment="1">
      <alignment horizontal="left" indent="1"/>
    </xf>
    <xf numFmtId="1" fontId="1" fillId="0" borderId="5" xfId="0" applyNumberFormat="1" applyFont="1" applyBorder="1"/>
    <xf numFmtId="0" fontId="0" fillId="0" borderId="0" xfId="0" quotePrefix="1" applyAlignment="1">
      <alignment horizontal="right"/>
    </xf>
    <xf numFmtId="1" fontId="1" fillId="0" borderId="3" xfId="0" applyNumberFormat="1" applyFont="1" applyBorder="1"/>
    <xf numFmtId="1" fontId="8" fillId="0" borderId="0" xfId="0" applyNumberFormat="1" applyFont="1"/>
    <xf numFmtId="0" fontId="8" fillId="0" borderId="0" xfId="0" applyFont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7" xfId="0" applyFont="1" applyBorder="1"/>
    <xf numFmtId="0" fontId="0" fillId="0" borderId="0" xfId="0" quotePrefix="1" applyAlignment="1">
      <alignment horizontal="left"/>
    </xf>
    <xf numFmtId="0" fontId="1" fillId="0" borderId="0" xfId="0" quotePrefix="1" applyFont="1" applyAlignment="1">
      <alignment horizontal="left"/>
    </xf>
    <xf numFmtId="0" fontId="1" fillId="0" borderId="0" xfId="0" applyFont="1" applyAlignment="1"/>
    <xf numFmtId="0" fontId="3" fillId="0" borderId="4" xfId="0" applyFont="1" applyBorder="1" applyAlignment="1">
      <alignment horizontal="center"/>
    </xf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7" xfId="0" applyNumberFormat="1" applyFont="1" applyBorder="1" applyAlignment="1"/>
    <xf numFmtId="1" fontId="5" fillId="0" borderId="7" xfId="0" applyNumberFormat="1" applyFont="1" applyBorder="1" applyAlignment="1"/>
    <xf numFmtId="0" fontId="7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7" xfId="0" applyFont="1" applyBorder="1"/>
    <xf numFmtId="1" fontId="3" fillId="0" borderId="7" xfId="0" applyNumberFormat="1" applyFont="1" applyBorder="1" applyAlignment="1"/>
    <xf numFmtId="1" fontId="1" fillId="0" borderId="0" xfId="0" applyNumberFormat="1" applyFont="1"/>
    <xf numFmtId="0" fontId="9" fillId="0" borderId="0" xfId="0" applyNumberFormat="1" applyFont="1" applyAlignment="1"/>
    <xf numFmtId="1" fontId="1" fillId="0" borderId="0" xfId="0" applyNumberFormat="1" applyFont="1" applyAlignment="1">
      <alignment horizontal="right"/>
    </xf>
    <xf numFmtId="1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 applyProtection="1">
      <alignment horizontal="center"/>
    </xf>
    <xf numFmtId="0" fontId="0" fillId="0" borderId="0" xfId="0" applyProtection="1"/>
    <xf numFmtId="1" fontId="1" fillId="0" borderId="0" xfId="0" applyNumberFormat="1" applyFont="1" applyBorder="1"/>
    <xf numFmtId="0" fontId="0" fillId="0" borderId="7" xfId="0" applyBorder="1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quotePrefix="1" applyFont="1" applyAlignment="1">
      <alignment horizontal="center"/>
    </xf>
    <xf numFmtId="0" fontId="9" fillId="0" borderId="0" xfId="0" applyFont="1"/>
    <xf numFmtId="0" fontId="9" fillId="0" borderId="7" xfId="0" applyFont="1" applyBorder="1"/>
    <xf numFmtId="1" fontId="9" fillId="0" borderId="7" xfId="0" applyNumberFormat="1" applyFont="1" applyBorder="1"/>
    <xf numFmtId="0" fontId="10" fillId="0" borderId="0" xfId="0" applyFont="1"/>
    <xf numFmtId="1" fontId="0" fillId="0" borderId="0" xfId="0" applyNumberFormat="1" applyAlignment="1">
      <alignment horizontal="right"/>
    </xf>
    <xf numFmtId="1" fontId="1" fillId="0" borderId="0" xfId="0" applyNumberFormat="1" applyFont="1" applyBorder="1" applyAlignment="1">
      <alignment horizontal="right"/>
    </xf>
    <xf numFmtId="0" fontId="3" fillId="0" borderId="0" xfId="0" applyNumberFormat="1" applyFont="1" applyAlignment="1"/>
    <xf numFmtId="0" fontId="3" fillId="0" borderId="7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center"/>
    </xf>
    <xf numFmtId="0" fontId="11" fillId="0" borderId="0" xfId="0" applyNumberFormat="1" applyFont="1" applyAlignment="1"/>
    <xf numFmtId="0" fontId="3" fillId="0" borderId="7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1" fontId="7" fillId="0" borderId="0" xfId="0" applyNumberFormat="1" applyFont="1" applyAlignment="1"/>
    <xf numFmtId="0" fontId="7" fillId="0" borderId="0" xfId="0" applyNumberFormat="1" applyFont="1" applyAlignment="1">
      <alignment horizontal="fill"/>
    </xf>
    <xf numFmtId="1" fontId="7" fillId="0" borderId="0" xfId="0" applyNumberFormat="1" applyFont="1" applyAlignment="1">
      <alignment horizontal="fill"/>
    </xf>
    <xf numFmtId="0" fontId="3" fillId="0" borderId="0" xfId="0" applyNumberFormat="1" applyFont="1" applyAlignment="1">
      <alignment horizontal="fill"/>
    </xf>
    <xf numFmtId="1" fontId="3" fillId="0" borderId="0" xfId="0" applyNumberFormat="1" applyFont="1" applyAlignment="1"/>
    <xf numFmtId="1" fontId="3" fillId="0" borderId="0" xfId="0" applyNumberFormat="1" applyFont="1" applyAlignment="1">
      <alignment horizontal="fill"/>
    </xf>
    <xf numFmtId="1" fontId="7" fillId="0" borderId="0" xfId="0" applyNumberFormat="1" applyFont="1"/>
    <xf numFmtId="0" fontId="7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8" fillId="0" borderId="1" xfId="0" applyFont="1" applyBorder="1"/>
    <xf numFmtId="0" fontId="8" fillId="0" borderId="0" xfId="0" applyFont="1" applyAlignment="1"/>
    <xf numFmtId="49" fontId="8" fillId="0" borderId="0" xfId="0" applyNumberFormat="1" applyFont="1" applyAlignment="1">
      <alignment horizontal="center"/>
    </xf>
    <xf numFmtId="0" fontId="7" fillId="0" borderId="0" xfId="0" applyNumberFormat="1" applyFont="1" applyBorder="1" applyAlignment="1"/>
    <xf numFmtId="0" fontId="4" fillId="0" borderId="0" xfId="0" applyFont="1" applyBorder="1"/>
    <xf numFmtId="0" fontId="4" fillId="0" borderId="0" xfId="0" applyFont="1" applyAlignment="1">
      <alignment horizontal="left"/>
    </xf>
    <xf numFmtId="0" fontId="4" fillId="0" borderId="6" xfId="0" applyFont="1" applyBorder="1"/>
    <xf numFmtId="0" fontId="0" fillId="0" borderId="0" xfId="0" applyNumberFormat="1"/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7" xfId="0" applyNumberFormat="1" applyFont="1" applyBorder="1" applyAlignment="1"/>
    <xf numFmtId="1" fontId="3" fillId="0" borderId="7" xfId="0" applyNumberFormat="1" applyFont="1" applyBorder="1" applyAlignment="1">
      <alignment horizontal="center"/>
    </xf>
    <xf numFmtId="0" fontId="8" fillId="0" borderId="0" xfId="0" quotePrefix="1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2" fontId="8" fillId="0" borderId="0" xfId="0" applyNumberFormat="1" applyFont="1"/>
    <xf numFmtId="2" fontId="0" fillId="0" borderId="0" xfId="0" applyNumberFormat="1"/>
    <xf numFmtId="2" fontId="8" fillId="0" borderId="0" xfId="0" applyNumberFormat="1" applyFont="1" applyAlignment="1"/>
    <xf numFmtId="1" fontId="8" fillId="0" borderId="0" xfId="0" applyNumberFormat="1" applyFont="1" applyAlignment="1"/>
    <xf numFmtId="0" fontId="8" fillId="0" borderId="0" xfId="0" applyNumberFormat="1" applyFont="1" applyAlignment="1"/>
    <xf numFmtId="2" fontId="1" fillId="0" borderId="7" xfId="0" applyNumberFormat="1" applyFont="1" applyBorder="1"/>
    <xf numFmtId="0" fontId="0" fillId="0" borderId="0" xfId="0" applyNumberFormat="1" applyAlignment="1"/>
    <xf numFmtId="2" fontId="4" fillId="0" borderId="0" xfId="0" applyNumberFormat="1" applyFont="1" applyAlignment="1"/>
    <xf numFmtId="0" fontId="0" fillId="0" borderId="4" xfId="0" applyBorder="1" applyAlignment="1">
      <alignment horizontal="left"/>
    </xf>
    <xf numFmtId="0" fontId="8" fillId="0" borderId="2" xfId="0" applyFont="1" applyBorder="1"/>
    <xf numFmtId="0" fontId="8" fillId="0" borderId="0" xfId="0" applyFont="1" applyBorder="1"/>
    <xf numFmtId="0" fontId="8" fillId="0" borderId="2" xfId="0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quotePrefix="1" applyFont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8" fillId="0" borderId="0" xfId="0" quotePrefix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/123R31/ACCOUNTS/SALARY%20Year%20Wise/Sal10-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/123R31/ACCOUNTS/SALARY%20Year%20Wise/Sal09-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/123R31/ACCOUNTS/SALARY%20Year%20Wise/Sal11-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  <sheetName val="May"/>
      <sheetName val="June"/>
      <sheetName val="July"/>
      <sheetName val="August"/>
      <sheetName val="Sep"/>
      <sheetName val="Oct"/>
      <sheetName val="Nov"/>
      <sheetName val="Dec"/>
      <sheetName val="Jan"/>
      <sheetName val="Feb"/>
      <sheetName val="March"/>
      <sheetName val="Consolidated Salary 10-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E10">
            <v>203710</v>
          </cell>
          <cell r="F10">
            <v>72000</v>
          </cell>
          <cell r="G10">
            <v>122654</v>
          </cell>
          <cell r="I10">
            <v>82713</v>
          </cell>
          <cell r="J10">
            <v>33120</v>
          </cell>
          <cell r="K10">
            <v>43562</v>
          </cell>
          <cell r="M10">
            <v>0</v>
          </cell>
        </row>
        <row r="12">
          <cell r="E12">
            <v>256800</v>
          </cell>
          <cell r="F12">
            <v>84000</v>
          </cell>
          <cell r="G12">
            <v>151728</v>
          </cell>
          <cell r="I12">
            <v>102240</v>
          </cell>
          <cell r="J12">
            <v>55488</v>
          </cell>
          <cell r="K12">
            <v>57346</v>
          </cell>
        </row>
        <row r="14">
          <cell r="E14">
            <v>548610</v>
          </cell>
          <cell r="F14">
            <v>108000</v>
          </cell>
          <cell r="G14">
            <v>292263</v>
          </cell>
          <cell r="I14">
            <v>196983</v>
          </cell>
          <cell r="J14">
            <v>55488</v>
          </cell>
          <cell r="K14">
            <v>119666</v>
          </cell>
        </row>
        <row r="16">
          <cell r="E16">
            <v>548610</v>
          </cell>
          <cell r="F16">
            <v>108000</v>
          </cell>
          <cell r="G16">
            <v>292263</v>
          </cell>
          <cell r="I16">
            <v>196983</v>
          </cell>
          <cell r="J16">
            <v>55488</v>
          </cell>
          <cell r="K16">
            <v>149716</v>
          </cell>
        </row>
        <row r="18">
          <cell r="E18">
            <v>533130</v>
          </cell>
          <cell r="F18">
            <v>108000</v>
          </cell>
          <cell r="G18">
            <v>285375</v>
          </cell>
          <cell r="I18">
            <v>192339</v>
          </cell>
          <cell r="J18">
            <v>55488</v>
          </cell>
          <cell r="K18">
            <v>111120</v>
          </cell>
        </row>
        <row r="20">
          <cell r="E20">
            <v>533130</v>
          </cell>
          <cell r="F20">
            <v>108000</v>
          </cell>
          <cell r="G20">
            <v>285375</v>
          </cell>
          <cell r="I20">
            <v>192339</v>
          </cell>
          <cell r="J20">
            <v>55488</v>
          </cell>
          <cell r="K20">
            <v>101312</v>
          </cell>
        </row>
        <row r="22">
          <cell r="E22">
            <v>693150</v>
          </cell>
          <cell r="F22">
            <v>120000</v>
          </cell>
          <cell r="G22">
            <v>361940</v>
          </cell>
          <cell r="I22">
            <v>243945</v>
          </cell>
          <cell r="J22">
            <v>0</v>
          </cell>
          <cell r="K22">
            <v>127608</v>
          </cell>
        </row>
        <row r="24">
          <cell r="E24">
            <v>533130</v>
          </cell>
          <cell r="F24">
            <v>108000</v>
          </cell>
          <cell r="G24">
            <v>285375</v>
          </cell>
          <cell r="I24">
            <v>192339</v>
          </cell>
          <cell r="J24">
            <v>55488</v>
          </cell>
          <cell r="K24">
            <v>121149</v>
          </cell>
        </row>
        <row r="26">
          <cell r="E26">
            <v>533130</v>
          </cell>
          <cell r="F26">
            <v>108000</v>
          </cell>
          <cell r="G26">
            <v>285375</v>
          </cell>
          <cell r="I26">
            <v>192339</v>
          </cell>
          <cell r="J26">
            <v>46208</v>
          </cell>
          <cell r="K26">
            <v>121969</v>
          </cell>
        </row>
        <row r="28">
          <cell r="E28">
            <v>548610</v>
          </cell>
          <cell r="F28">
            <v>108000</v>
          </cell>
          <cell r="G28">
            <v>292263</v>
          </cell>
          <cell r="I28">
            <v>196983</v>
          </cell>
          <cell r="J28">
            <v>55488</v>
          </cell>
          <cell r="K28">
            <v>119283</v>
          </cell>
        </row>
        <row r="30">
          <cell r="E30">
            <v>275880</v>
          </cell>
          <cell r="F30">
            <v>84000</v>
          </cell>
          <cell r="G30">
            <v>160776</v>
          </cell>
          <cell r="I30">
            <v>107964</v>
          </cell>
          <cell r="J30">
            <v>41760</v>
          </cell>
          <cell r="K30">
            <v>42447</v>
          </cell>
        </row>
        <row r="32">
          <cell r="E32">
            <v>496200</v>
          </cell>
          <cell r="F32">
            <v>108000</v>
          </cell>
          <cell r="G32">
            <v>268936</v>
          </cell>
          <cell r="I32">
            <v>181260</v>
          </cell>
          <cell r="J32">
            <v>55488</v>
          </cell>
          <cell r="K32">
            <v>74698</v>
          </cell>
        </row>
        <row r="34">
          <cell r="E34">
            <v>533130</v>
          </cell>
          <cell r="F34">
            <v>108000</v>
          </cell>
          <cell r="G34">
            <v>285375</v>
          </cell>
          <cell r="I34">
            <v>192339</v>
          </cell>
          <cell r="J34">
            <v>55488</v>
          </cell>
          <cell r="K34">
            <v>147451</v>
          </cell>
        </row>
        <row r="36">
          <cell r="E36">
            <v>251760</v>
          </cell>
          <cell r="F36">
            <v>72000</v>
          </cell>
          <cell r="G36">
            <v>144073</v>
          </cell>
          <cell r="I36">
            <v>97128</v>
          </cell>
          <cell r="J36">
            <v>0</v>
          </cell>
          <cell r="K36">
            <v>53553</v>
          </cell>
        </row>
        <row r="38">
          <cell r="E38">
            <v>93060</v>
          </cell>
          <cell r="F38">
            <v>30000</v>
          </cell>
          <cell r="G38">
            <v>48909</v>
          </cell>
          <cell r="I38">
            <v>36918</v>
          </cell>
          <cell r="J38">
            <v>18048</v>
          </cell>
          <cell r="K38">
            <v>42496</v>
          </cell>
          <cell r="L38">
            <v>20247</v>
          </cell>
        </row>
        <row r="40">
          <cell r="E40">
            <v>226410</v>
          </cell>
          <cell r="F40">
            <v>72000</v>
          </cell>
          <cell r="G40">
            <v>132825</v>
          </cell>
          <cell r="I40">
            <v>89523</v>
          </cell>
          <cell r="J40">
            <v>27008</v>
          </cell>
          <cell r="K40">
            <v>31088</v>
          </cell>
          <cell r="L40">
            <v>46232</v>
          </cell>
        </row>
        <row r="42">
          <cell r="E42">
            <v>217710</v>
          </cell>
          <cell r="F42">
            <v>72000</v>
          </cell>
          <cell r="G42">
            <v>128954</v>
          </cell>
          <cell r="I42">
            <v>86913</v>
          </cell>
          <cell r="J42">
            <v>55488</v>
          </cell>
          <cell r="K42">
            <v>36302</v>
          </cell>
          <cell r="L42">
            <v>44028</v>
          </cell>
        </row>
        <row r="44">
          <cell r="E44">
            <v>250260</v>
          </cell>
          <cell r="F44">
            <v>74000</v>
          </cell>
          <cell r="G44">
            <v>144412</v>
          </cell>
          <cell r="I44">
            <v>97278</v>
          </cell>
          <cell r="J44">
            <v>55488</v>
          </cell>
          <cell r="K44">
            <v>167084</v>
          </cell>
          <cell r="L44">
            <v>52092</v>
          </cell>
        </row>
        <row r="46">
          <cell r="E46">
            <v>248520</v>
          </cell>
          <cell r="F46">
            <v>72000</v>
          </cell>
          <cell r="G46">
            <v>142730</v>
          </cell>
          <cell r="I46">
            <v>0</v>
          </cell>
          <cell r="J46">
            <v>55488</v>
          </cell>
          <cell r="K46">
            <v>63030</v>
          </cell>
          <cell r="L46">
            <v>51550</v>
          </cell>
        </row>
        <row r="48">
          <cell r="E48">
            <v>248520</v>
          </cell>
          <cell r="F48">
            <v>72000</v>
          </cell>
          <cell r="G48">
            <v>142730</v>
          </cell>
          <cell r="I48">
            <v>96156</v>
          </cell>
          <cell r="J48">
            <v>55488</v>
          </cell>
          <cell r="K48">
            <v>68507</v>
          </cell>
          <cell r="L48">
            <v>51550</v>
          </cell>
        </row>
        <row r="50">
          <cell r="E50">
            <v>174422</v>
          </cell>
          <cell r="F50">
            <v>66335</v>
          </cell>
          <cell r="G50">
            <v>107006</v>
          </cell>
          <cell r="I50">
            <v>72227</v>
          </cell>
          <cell r="J50">
            <v>51356</v>
          </cell>
          <cell r="K50">
            <v>30825</v>
          </cell>
        </row>
        <row r="52">
          <cell r="E52">
            <v>205170</v>
          </cell>
          <cell r="F52">
            <v>72000</v>
          </cell>
          <cell r="G52">
            <v>123394</v>
          </cell>
          <cell r="I52">
            <v>83151</v>
          </cell>
          <cell r="J52">
            <v>55488</v>
          </cell>
          <cell r="K52">
            <v>29892</v>
          </cell>
          <cell r="L52">
            <v>40056</v>
          </cell>
        </row>
        <row r="54">
          <cell r="E54">
            <v>229980</v>
          </cell>
          <cell r="F54">
            <v>72000</v>
          </cell>
          <cell r="G54">
            <v>134474</v>
          </cell>
          <cell r="I54">
            <v>90594</v>
          </cell>
          <cell r="J54">
            <v>110976</v>
          </cell>
          <cell r="K54">
            <v>6785</v>
          </cell>
          <cell r="L54">
            <v>44311</v>
          </cell>
        </row>
        <row r="56">
          <cell r="E56">
            <v>207270</v>
          </cell>
          <cell r="F56">
            <v>72000</v>
          </cell>
          <cell r="G56">
            <v>124213</v>
          </cell>
          <cell r="I56">
            <v>83781</v>
          </cell>
          <cell r="J56">
            <v>55488</v>
          </cell>
          <cell r="K56">
            <v>15108</v>
          </cell>
          <cell r="L56">
            <v>40638</v>
          </cell>
        </row>
        <row r="58">
          <cell r="E58">
            <v>229980</v>
          </cell>
          <cell r="F58">
            <v>72000</v>
          </cell>
          <cell r="G58">
            <v>134474</v>
          </cell>
          <cell r="I58">
            <v>90594</v>
          </cell>
          <cell r="J58">
            <v>55488</v>
          </cell>
          <cell r="K58">
            <v>5488</v>
          </cell>
          <cell r="L58">
            <v>43705</v>
          </cell>
        </row>
        <row r="60">
          <cell r="E60">
            <v>0</v>
          </cell>
        </row>
        <row r="62">
          <cell r="E62">
            <v>140752</v>
          </cell>
          <cell r="F62">
            <v>54135</v>
          </cell>
          <cell r="G62">
            <v>90667</v>
          </cell>
          <cell r="I62">
            <v>58466</v>
          </cell>
          <cell r="J62">
            <v>42519</v>
          </cell>
          <cell r="K62">
            <v>118440</v>
          </cell>
        </row>
        <row r="64">
          <cell r="E64">
            <v>144392</v>
          </cell>
          <cell r="F64">
            <v>55535</v>
          </cell>
          <cell r="G64">
            <v>92935</v>
          </cell>
          <cell r="I64">
            <v>59978</v>
          </cell>
          <cell r="J64">
            <v>43602</v>
          </cell>
          <cell r="K64">
            <v>103143</v>
          </cell>
        </row>
        <row r="66">
          <cell r="E66">
            <v>144392</v>
          </cell>
          <cell r="F66">
            <v>55535</v>
          </cell>
          <cell r="G66">
            <v>92935</v>
          </cell>
          <cell r="I66">
            <v>59978</v>
          </cell>
          <cell r="J66">
            <v>43602</v>
          </cell>
          <cell r="K66">
            <v>94275</v>
          </cell>
        </row>
        <row r="68">
          <cell r="E68">
            <v>138152</v>
          </cell>
          <cell r="F68">
            <v>53135</v>
          </cell>
          <cell r="G68">
            <v>89047</v>
          </cell>
          <cell r="I68">
            <v>57386</v>
          </cell>
          <cell r="J68">
            <v>41863</v>
          </cell>
          <cell r="K68">
            <v>94275</v>
          </cell>
        </row>
        <row r="70">
          <cell r="E70">
            <v>128272</v>
          </cell>
          <cell r="F70">
            <v>49335</v>
          </cell>
          <cell r="G70">
            <v>79922</v>
          </cell>
          <cell r="I70">
            <v>53282</v>
          </cell>
          <cell r="J70">
            <v>38359</v>
          </cell>
          <cell r="K70">
            <v>0</v>
          </cell>
        </row>
        <row r="72">
          <cell r="E72">
            <v>3019</v>
          </cell>
          <cell r="F72">
            <v>1161</v>
          </cell>
          <cell r="G72">
            <v>1463</v>
          </cell>
          <cell r="I72">
            <v>1254</v>
          </cell>
          <cell r="J72">
            <v>836</v>
          </cell>
        </row>
        <row r="74">
          <cell r="E74">
            <v>124767</v>
          </cell>
          <cell r="F74">
            <v>47987</v>
          </cell>
          <cell r="G74">
            <v>77739</v>
          </cell>
          <cell r="I74">
            <v>51826</v>
          </cell>
          <cell r="J74">
            <v>37399</v>
          </cell>
        </row>
        <row r="76">
          <cell r="E76">
            <v>117722</v>
          </cell>
          <cell r="F76">
            <v>45277</v>
          </cell>
          <cell r="G76">
            <v>73350</v>
          </cell>
          <cell r="I76">
            <v>48900</v>
          </cell>
          <cell r="J76">
            <v>35448</v>
          </cell>
        </row>
        <row r="78">
          <cell r="E78">
            <v>7548</v>
          </cell>
          <cell r="F78">
            <v>2903</v>
          </cell>
          <cell r="G78">
            <v>4703</v>
          </cell>
          <cell r="I78">
            <v>3135</v>
          </cell>
          <cell r="J78">
            <v>2245</v>
          </cell>
        </row>
        <row r="97">
          <cell r="E97">
            <v>138330</v>
          </cell>
          <cell r="F97">
            <v>28800</v>
          </cell>
          <cell r="G97">
            <v>74392</v>
          </cell>
          <cell r="I97">
            <v>50139</v>
          </cell>
          <cell r="J97">
            <v>27744</v>
          </cell>
          <cell r="K97">
            <v>27670</v>
          </cell>
          <cell r="M97">
            <v>3454</v>
          </cell>
        </row>
        <row r="99">
          <cell r="E99">
            <v>182320</v>
          </cell>
          <cell r="F99">
            <v>50400</v>
          </cell>
          <cell r="G99">
            <v>103572</v>
          </cell>
          <cell r="I99">
            <v>69816</v>
          </cell>
          <cell r="J99">
            <v>18464</v>
          </cell>
          <cell r="K99">
            <v>20489</v>
          </cell>
          <cell r="M99">
            <v>3454</v>
          </cell>
        </row>
        <row r="101">
          <cell r="E101">
            <v>250860</v>
          </cell>
          <cell r="F101">
            <v>64800</v>
          </cell>
          <cell r="G101">
            <v>140504</v>
          </cell>
          <cell r="I101">
            <v>94698</v>
          </cell>
          <cell r="J101">
            <v>55488</v>
          </cell>
          <cell r="K101">
            <v>81132</v>
          </cell>
          <cell r="M101">
            <v>0</v>
          </cell>
        </row>
        <row r="103">
          <cell r="E103">
            <v>109740</v>
          </cell>
          <cell r="F103">
            <v>28800</v>
          </cell>
          <cell r="G103">
            <v>61667</v>
          </cell>
          <cell r="I103">
            <v>41562</v>
          </cell>
          <cell r="J103">
            <v>27744</v>
          </cell>
          <cell r="K103">
            <v>33019</v>
          </cell>
          <cell r="M103">
            <v>3454</v>
          </cell>
        </row>
        <row r="105">
          <cell r="E105">
            <v>91680</v>
          </cell>
          <cell r="F105">
            <v>21600</v>
          </cell>
          <cell r="G105">
            <v>50422</v>
          </cell>
          <cell r="I105">
            <v>33984</v>
          </cell>
          <cell r="J105">
            <v>23454</v>
          </cell>
          <cell r="K105">
            <v>9825</v>
          </cell>
          <cell r="M105">
            <v>3454</v>
          </cell>
        </row>
        <row r="107">
          <cell r="E107">
            <v>105450</v>
          </cell>
          <cell r="F107">
            <v>28800</v>
          </cell>
          <cell r="G107">
            <v>59757</v>
          </cell>
          <cell r="I107">
            <v>40275</v>
          </cell>
          <cell r="J107">
            <v>27744</v>
          </cell>
          <cell r="K107">
            <v>11784</v>
          </cell>
          <cell r="M107">
            <v>3454</v>
          </cell>
        </row>
        <row r="109">
          <cell r="E109">
            <v>176280</v>
          </cell>
          <cell r="F109">
            <v>50400</v>
          </cell>
          <cell r="G109">
            <v>100897</v>
          </cell>
          <cell r="I109">
            <v>68004</v>
          </cell>
          <cell r="J109">
            <v>27744</v>
          </cell>
          <cell r="K109">
            <v>20774</v>
          </cell>
          <cell r="M109">
            <v>3454</v>
          </cell>
        </row>
        <row r="111">
          <cell r="E111">
            <v>87870</v>
          </cell>
          <cell r="F111">
            <v>21600</v>
          </cell>
          <cell r="G111">
            <v>48727</v>
          </cell>
          <cell r="I111">
            <v>32841</v>
          </cell>
          <cell r="J111">
            <v>10404</v>
          </cell>
          <cell r="K111">
            <v>15798</v>
          </cell>
          <cell r="M111">
            <v>3454</v>
          </cell>
        </row>
        <row r="113">
          <cell r="E113">
            <v>88590</v>
          </cell>
          <cell r="F113">
            <v>21600</v>
          </cell>
          <cell r="G113">
            <v>49046</v>
          </cell>
          <cell r="I113">
            <v>33057</v>
          </cell>
          <cell r="J113">
            <v>23454</v>
          </cell>
          <cell r="K113">
            <v>19769</v>
          </cell>
          <cell r="M113">
            <v>3454</v>
          </cell>
        </row>
        <row r="115">
          <cell r="E115">
            <v>120630</v>
          </cell>
          <cell r="F115">
            <v>25500</v>
          </cell>
          <cell r="G115">
            <v>65002</v>
          </cell>
          <cell r="I115">
            <v>43839</v>
          </cell>
          <cell r="J115">
            <v>27744</v>
          </cell>
          <cell r="K115">
            <v>14117</v>
          </cell>
        </row>
        <row r="117">
          <cell r="E117">
            <v>107460</v>
          </cell>
          <cell r="F117">
            <v>28800</v>
          </cell>
          <cell r="G117">
            <v>60651</v>
          </cell>
          <cell r="I117">
            <v>40878</v>
          </cell>
          <cell r="J117">
            <v>27744</v>
          </cell>
          <cell r="K117">
            <v>12917</v>
          </cell>
        </row>
        <row r="119">
          <cell r="E119">
            <v>88590</v>
          </cell>
          <cell r="F119">
            <v>21600</v>
          </cell>
          <cell r="G119">
            <v>49046</v>
          </cell>
          <cell r="I119">
            <v>33057</v>
          </cell>
          <cell r="J119">
            <v>23454</v>
          </cell>
          <cell r="K119">
            <v>12329</v>
          </cell>
        </row>
        <row r="121">
          <cell r="E121">
            <v>56233</v>
          </cell>
          <cell r="F121">
            <v>13516</v>
          </cell>
          <cell r="G121">
            <v>32156</v>
          </cell>
          <cell r="I121">
            <v>20925</v>
          </cell>
          <cell r="J121">
            <v>9756</v>
          </cell>
          <cell r="K121">
            <v>11511</v>
          </cell>
          <cell r="M121">
            <v>0</v>
          </cell>
        </row>
        <row r="123">
          <cell r="E123">
            <v>91680</v>
          </cell>
          <cell r="F123">
            <v>21600</v>
          </cell>
          <cell r="G123">
            <v>50422</v>
          </cell>
          <cell r="I123">
            <v>33984</v>
          </cell>
          <cell r="J123">
            <v>23454</v>
          </cell>
          <cell r="K123">
            <v>9459</v>
          </cell>
        </row>
        <row r="125">
          <cell r="E125">
            <v>0</v>
          </cell>
          <cell r="F125">
            <v>0</v>
          </cell>
          <cell r="G125">
            <v>0</v>
          </cell>
          <cell r="I125">
            <v>0</v>
          </cell>
          <cell r="J125">
            <v>0</v>
          </cell>
          <cell r="K125">
            <v>25524</v>
          </cell>
        </row>
        <row r="127">
          <cell r="E127">
            <v>90600</v>
          </cell>
          <cell r="F127">
            <v>22800</v>
          </cell>
          <cell r="G127">
            <v>50476</v>
          </cell>
          <cell r="I127">
            <v>34020</v>
          </cell>
          <cell r="J127">
            <v>23454</v>
          </cell>
          <cell r="K127">
            <v>24284</v>
          </cell>
        </row>
        <row r="129">
          <cell r="E129">
            <v>90600</v>
          </cell>
          <cell r="F129">
            <v>21600</v>
          </cell>
          <cell r="G129">
            <v>49942</v>
          </cell>
          <cell r="I129">
            <v>33660</v>
          </cell>
          <cell r="J129">
            <v>23454</v>
          </cell>
          <cell r="K129">
            <v>35445</v>
          </cell>
        </row>
        <row r="131">
          <cell r="E131">
            <v>89880</v>
          </cell>
          <cell r="F131">
            <v>22800</v>
          </cell>
          <cell r="G131">
            <v>50155</v>
          </cell>
          <cell r="I131">
            <v>33804</v>
          </cell>
          <cell r="J131">
            <v>23454</v>
          </cell>
          <cell r="K131">
            <v>9735</v>
          </cell>
          <cell r="L131">
            <v>0</v>
          </cell>
        </row>
        <row r="133">
          <cell r="E133">
            <v>109740</v>
          </cell>
          <cell r="F133">
            <v>28800</v>
          </cell>
          <cell r="G133">
            <v>61667</v>
          </cell>
          <cell r="I133">
            <v>41562</v>
          </cell>
          <cell r="J133">
            <v>27744</v>
          </cell>
          <cell r="K133">
            <v>36190</v>
          </cell>
          <cell r="L133">
            <v>0</v>
          </cell>
        </row>
        <row r="135">
          <cell r="E135">
            <v>79890</v>
          </cell>
          <cell r="F135">
            <v>21600</v>
          </cell>
          <cell r="G135">
            <v>45173</v>
          </cell>
          <cell r="I135">
            <v>30447</v>
          </cell>
          <cell r="J135">
            <v>10404</v>
          </cell>
          <cell r="K135">
            <v>12163</v>
          </cell>
          <cell r="L135">
            <v>0</v>
          </cell>
        </row>
        <row r="137">
          <cell r="E137">
            <v>77610</v>
          </cell>
          <cell r="F137">
            <v>21600</v>
          </cell>
          <cell r="G137">
            <v>44159</v>
          </cell>
          <cell r="I137">
            <v>29763</v>
          </cell>
          <cell r="J137">
            <v>10404</v>
          </cell>
          <cell r="K137">
            <v>19528</v>
          </cell>
        </row>
        <row r="139">
          <cell r="E139">
            <v>77610</v>
          </cell>
          <cell r="F139">
            <v>21600</v>
          </cell>
          <cell r="G139">
            <v>44159</v>
          </cell>
          <cell r="I139">
            <v>29763</v>
          </cell>
          <cell r="J139">
            <v>10404</v>
          </cell>
          <cell r="K139">
            <v>29848</v>
          </cell>
          <cell r="L139">
            <v>15415</v>
          </cell>
          <cell r="M139">
            <v>3454</v>
          </cell>
        </row>
        <row r="141">
          <cell r="E141">
            <v>75240</v>
          </cell>
          <cell r="F141">
            <v>21600</v>
          </cell>
          <cell r="G141">
            <v>43105</v>
          </cell>
          <cell r="I141">
            <v>29052</v>
          </cell>
          <cell r="J141">
            <v>10404</v>
          </cell>
          <cell r="K141">
            <v>23760</v>
          </cell>
          <cell r="L141">
            <v>15100</v>
          </cell>
          <cell r="M141">
            <v>3454</v>
          </cell>
        </row>
        <row r="143">
          <cell r="E143">
            <v>75240</v>
          </cell>
          <cell r="F143">
            <v>21600</v>
          </cell>
          <cell r="G143">
            <v>43105</v>
          </cell>
          <cell r="I143">
            <v>29052</v>
          </cell>
          <cell r="J143">
            <v>10404</v>
          </cell>
          <cell r="K143">
            <v>11760</v>
          </cell>
          <cell r="L143">
            <v>15100</v>
          </cell>
          <cell r="M143">
            <v>3454</v>
          </cell>
        </row>
        <row r="145">
          <cell r="E145">
            <v>72390</v>
          </cell>
          <cell r="F145">
            <v>21600</v>
          </cell>
          <cell r="G145">
            <v>41835</v>
          </cell>
          <cell r="I145">
            <v>28197</v>
          </cell>
          <cell r="J145">
            <v>10404</v>
          </cell>
          <cell r="K145">
            <v>28199</v>
          </cell>
          <cell r="L145">
            <v>14338</v>
          </cell>
          <cell r="M145">
            <v>3454</v>
          </cell>
        </row>
        <row r="147">
          <cell r="E147">
            <v>75000</v>
          </cell>
          <cell r="F147">
            <v>22800</v>
          </cell>
          <cell r="G147">
            <v>43532</v>
          </cell>
          <cell r="I147">
            <v>29340</v>
          </cell>
          <cell r="J147">
            <v>10404</v>
          </cell>
          <cell r="K147">
            <v>34072</v>
          </cell>
          <cell r="L147">
            <v>14283</v>
          </cell>
          <cell r="M147">
            <v>3454</v>
          </cell>
        </row>
        <row r="149">
          <cell r="E149">
            <v>66900</v>
          </cell>
          <cell r="F149">
            <v>21600</v>
          </cell>
          <cell r="G149">
            <v>39394</v>
          </cell>
          <cell r="I149">
            <v>26550</v>
          </cell>
          <cell r="J149">
            <v>10404</v>
          </cell>
          <cell r="K149">
            <v>5337</v>
          </cell>
          <cell r="L149">
            <v>13014</v>
          </cell>
          <cell r="M149">
            <v>3454</v>
          </cell>
        </row>
        <row r="151">
          <cell r="E151">
            <v>66900</v>
          </cell>
          <cell r="F151">
            <v>21600</v>
          </cell>
          <cell r="G151">
            <v>39394</v>
          </cell>
          <cell r="I151">
            <v>26550</v>
          </cell>
          <cell r="J151">
            <v>20808</v>
          </cell>
          <cell r="K151">
            <v>2925</v>
          </cell>
          <cell r="L151">
            <v>13007</v>
          </cell>
          <cell r="M151">
            <v>3454</v>
          </cell>
        </row>
        <row r="153">
          <cell r="K153">
            <v>88250</v>
          </cell>
        </row>
        <row r="155">
          <cell r="K155">
            <v>59260</v>
          </cell>
        </row>
        <row r="177">
          <cell r="E177">
            <v>122526</v>
          </cell>
          <cell r="F177">
            <v>28800</v>
          </cell>
          <cell r="G177">
            <v>67366</v>
          </cell>
          <cell r="I177">
            <v>45398</v>
          </cell>
          <cell r="J177">
            <v>27744</v>
          </cell>
          <cell r="K177">
            <v>11945</v>
          </cell>
        </row>
        <row r="179">
          <cell r="E179">
            <v>122610</v>
          </cell>
          <cell r="F179">
            <v>28800</v>
          </cell>
          <cell r="G179">
            <v>67395</v>
          </cell>
          <cell r="I179">
            <v>45423</v>
          </cell>
          <cell r="J179">
            <v>27744</v>
          </cell>
          <cell r="K179">
            <v>27882</v>
          </cell>
        </row>
        <row r="181">
          <cell r="E181">
            <v>115320</v>
          </cell>
          <cell r="F181">
            <v>28800</v>
          </cell>
          <cell r="G181">
            <v>64150</v>
          </cell>
          <cell r="I181">
            <v>43236</v>
          </cell>
          <cell r="J181">
            <v>27744</v>
          </cell>
          <cell r="K181">
            <v>36259</v>
          </cell>
        </row>
        <row r="183">
          <cell r="E183">
            <v>187777</v>
          </cell>
          <cell r="F183">
            <v>49926</v>
          </cell>
          <cell r="G183">
            <v>106013</v>
          </cell>
          <cell r="I183">
            <v>71311</v>
          </cell>
          <cell r="J183">
            <v>27744</v>
          </cell>
          <cell r="K183">
            <v>38987</v>
          </cell>
        </row>
        <row r="185">
          <cell r="E185">
            <v>172920</v>
          </cell>
          <cell r="F185">
            <v>50400</v>
          </cell>
          <cell r="G185">
            <v>99378</v>
          </cell>
          <cell r="I185">
            <v>66996</v>
          </cell>
          <cell r="J185">
            <v>0</v>
          </cell>
          <cell r="K185">
            <v>1230</v>
          </cell>
        </row>
        <row r="187">
          <cell r="E187">
            <v>185220</v>
          </cell>
          <cell r="F187">
            <v>50400</v>
          </cell>
          <cell r="G187">
            <v>104877</v>
          </cell>
          <cell r="I187">
            <v>70686</v>
          </cell>
          <cell r="J187">
            <v>27744</v>
          </cell>
          <cell r="K187">
            <v>45137</v>
          </cell>
        </row>
        <row r="189">
          <cell r="E189">
            <v>122610</v>
          </cell>
          <cell r="F189">
            <v>28800</v>
          </cell>
          <cell r="G189">
            <v>67395</v>
          </cell>
          <cell r="I189">
            <v>45423</v>
          </cell>
          <cell r="J189">
            <v>27744</v>
          </cell>
          <cell r="K189">
            <v>3773</v>
          </cell>
        </row>
        <row r="191">
          <cell r="E191">
            <v>122610</v>
          </cell>
          <cell r="F191">
            <v>28800</v>
          </cell>
          <cell r="G191">
            <v>67395</v>
          </cell>
          <cell r="I191">
            <v>45423</v>
          </cell>
          <cell r="J191">
            <v>27744</v>
          </cell>
          <cell r="K191">
            <v>20373</v>
          </cell>
        </row>
        <row r="193">
          <cell r="E193">
            <v>115320</v>
          </cell>
          <cell r="F193">
            <v>28800</v>
          </cell>
          <cell r="G193">
            <v>64150</v>
          </cell>
          <cell r="I193">
            <v>43236</v>
          </cell>
          <cell r="J193">
            <v>27744</v>
          </cell>
          <cell r="K193">
            <v>37729</v>
          </cell>
        </row>
        <row r="195">
          <cell r="E195">
            <v>185220</v>
          </cell>
          <cell r="F195">
            <v>50400</v>
          </cell>
          <cell r="G195">
            <v>104877</v>
          </cell>
          <cell r="I195">
            <v>70686</v>
          </cell>
          <cell r="J195">
            <v>27744</v>
          </cell>
          <cell r="K195">
            <v>21137</v>
          </cell>
        </row>
        <row r="197">
          <cell r="E197">
            <v>95670</v>
          </cell>
          <cell r="F197">
            <v>28800</v>
          </cell>
          <cell r="G197">
            <v>55403</v>
          </cell>
          <cell r="I197">
            <v>37341</v>
          </cell>
          <cell r="J197">
            <v>27744</v>
          </cell>
          <cell r="K197">
            <v>10928</v>
          </cell>
          <cell r="L197">
            <v>19052</v>
          </cell>
        </row>
        <row r="199">
          <cell r="E199">
            <v>95670</v>
          </cell>
          <cell r="F199">
            <v>28800</v>
          </cell>
          <cell r="G199">
            <v>55403</v>
          </cell>
          <cell r="I199">
            <v>37341</v>
          </cell>
          <cell r="J199">
            <v>27744</v>
          </cell>
          <cell r="K199">
            <v>31797</v>
          </cell>
          <cell r="L199">
            <v>19062</v>
          </cell>
        </row>
        <row r="201">
          <cell r="E201">
            <v>95670</v>
          </cell>
          <cell r="F201">
            <v>28800</v>
          </cell>
          <cell r="G201">
            <v>55403</v>
          </cell>
          <cell r="I201">
            <v>37341</v>
          </cell>
          <cell r="J201">
            <v>27744</v>
          </cell>
          <cell r="K201">
            <v>20564</v>
          </cell>
          <cell r="L201">
            <v>19062</v>
          </cell>
        </row>
        <row r="203">
          <cell r="E203">
            <v>95670</v>
          </cell>
          <cell r="F203">
            <v>28800</v>
          </cell>
          <cell r="G203">
            <v>55403</v>
          </cell>
          <cell r="I203">
            <v>37341</v>
          </cell>
          <cell r="J203">
            <v>27744</v>
          </cell>
          <cell r="K203">
            <v>10743</v>
          </cell>
          <cell r="L203">
            <v>19062</v>
          </cell>
        </row>
        <row r="205">
          <cell r="E205">
            <v>72390</v>
          </cell>
          <cell r="F205">
            <v>21600</v>
          </cell>
          <cell r="G205">
            <v>41835</v>
          </cell>
          <cell r="I205">
            <v>28197</v>
          </cell>
          <cell r="J205">
            <v>10404</v>
          </cell>
          <cell r="K205">
            <v>10838</v>
          </cell>
          <cell r="L205">
            <v>14267</v>
          </cell>
        </row>
        <row r="207">
          <cell r="E207">
            <v>72390</v>
          </cell>
          <cell r="F207">
            <v>21600</v>
          </cell>
          <cell r="G207">
            <v>41835</v>
          </cell>
          <cell r="I207">
            <v>28197</v>
          </cell>
          <cell r="J207">
            <v>10404</v>
          </cell>
          <cell r="K207">
            <v>22838</v>
          </cell>
          <cell r="L207">
            <v>14267</v>
          </cell>
        </row>
        <row r="209">
          <cell r="E209">
            <v>118980</v>
          </cell>
          <cell r="F209">
            <v>33600</v>
          </cell>
          <cell r="G209">
            <v>67914</v>
          </cell>
          <cell r="I209">
            <v>45774</v>
          </cell>
          <cell r="J209">
            <v>27744</v>
          </cell>
          <cell r="K209">
            <v>11333</v>
          </cell>
          <cell r="L209">
            <v>23180</v>
          </cell>
        </row>
        <row r="211">
          <cell r="E211">
            <v>66900</v>
          </cell>
          <cell r="F211">
            <v>21600</v>
          </cell>
          <cell r="G211">
            <v>39394</v>
          </cell>
          <cell r="I211">
            <v>26550</v>
          </cell>
          <cell r="J211">
            <v>10404</v>
          </cell>
          <cell r="K211">
            <v>2694</v>
          </cell>
          <cell r="L211">
            <v>12984</v>
          </cell>
        </row>
        <row r="213">
          <cell r="E213">
            <v>109770</v>
          </cell>
          <cell r="F213">
            <v>49574</v>
          </cell>
          <cell r="G213">
            <v>70900</v>
          </cell>
          <cell r="I213">
            <v>47803</v>
          </cell>
          <cell r="J213">
            <v>27267</v>
          </cell>
          <cell r="K213">
            <v>10016</v>
          </cell>
          <cell r="L213">
            <v>0</v>
          </cell>
        </row>
        <row r="215">
          <cell r="E215">
            <v>40790</v>
          </cell>
          <cell r="F215">
            <v>18421</v>
          </cell>
          <cell r="G215">
            <v>25845</v>
          </cell>
          <cell r="I215">
            <v>17763</v>
          </cell>
          <cell r="J215">
            <v>9858</v>
          </cell>
          <cell r="K215">
            <v>8351</v>
          </cell>
        </row>
        <row r="217">
          <cell r="K217">
            <v>86250</v>
          </cell>
        </row>
        <row r="219">
          <cell r="K219">
            <v>89000</v>
          </cell>
        </row>
        <row r="221">
          <cell r="K221">
            <v>86548</v>
          </cell>
        </row>
        <row r="223">
          <cell r="K223">
            <v>87556</v>
          </cell>
        </row>
        <row r="225">
          <cell r="K225">
            <v>142038</v>
          </cell>
        </row>
        <row r="227">
          <cell r="E227">
            <v>64190</v>
          </cell>
          <cell r="F227">
            <v>28989</v>
          </cell>
          <cell r="G227">
            <v>41930</v>
          </cell>
          <cell r="I227">
            <v>27954</v>
          </cell>
          <cell r="J227">
            <v>16333</v>
          </cell>
          <cell r="K227">
            <v>0</v>
          </cell>
        </row>
        <row r="244">
          <cell r="E244">
            <v>9769298</v>
          </cell>
          <cell r="F244">
            <v>2515338</v>
          </cell>
          <cell r="G244">
            <v>5480653</v>
          </cell>
          <cell r="I244">
            <v>3589234</v>
          </cell>
          <cell r="J244">
            <v>1502157</v>
          </cell>
          <cell r="K244">
            <v>2297618</v>
          </cell>
          <cell r="L244">
            <v>434409</v>
          </cell>
          <cell r="M244">
            <v>0</v>
          </cell>
        </row>
        <row r="245">
          <cell r="E245">
            <v>2743313</v>
          </cell>
          <cell r="F245">
            <v>719416</v>
          </cell>
          <cell r="G245">
            <v>1542357</v>
          </cell>
          <cell r="I245">
            <v>1038819</v>
          </cell>
          <cell r="J245">
            <v>556538</v>
          </cell>
          <cell r="K245">
            <v>746873</v>
          </cell>
          <cell r="L245">
            <v>100257</v>
          </cell>
          <cell r="M245">
            <v>86350</v>
          </cell>
        </row>
        <row r="246">
          <cell r="E246">
            <v>2380223</v>
          </cell>
          <cell r="F246">
            <v>684510</v>
          </cell>
          <cell r="G246">
            <v>1364261</v>
          </cell>
          <cell r="I246">
            <v>919420</v>
          </cell>
          <cell r="J246">
            <v>473086</v>
          </cell>
          <cell r="K246">
            <v>875946</v>
          </cell>
          <cell r="L246">
            <v>140936</v>
          </cell>
          <cell r="M246">
            <v>58718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  <sheetName val="May"/>
      <sheetName val="June"/>
      <sheetName val="July"/>
      <sheetName val="August"/>
      <sheetName val="Sep"/>
      <sheetName val="Oct"/>
      <sheetName val="Nov"/>
      <sheetName val="Dec"/>
      <sheetName val="Jan"/>
      <sheetName val="Feb"/>
      <sheetName val="March"/>
      <sheetName val="Consolidated Salary 09-10"/>
    </sheetNames>
    <sheetDataSet>
      <sheetData sheetId="0">
        <row r="38">
          <cell r="M38">
            <v>0</v>
          </cell>
        </row>
        <row r="40">
          <cell r="M40">
            <v>0</v>
          </cell>
        </row>
        <row r="42">
          <cell r="M42">
            <v>0</v>
          </cell>
        </row>
        <row r="44">
          <cell r="M44">
            <v>0</v>
          </cell>
        </row>
        <row r="46">
          <cell r="M46">
            <v>0</v>
          </cell>
        </row>
        <row r="48">
          <cell r="M48">
            <v>0</v>
          </cell>
        </row>
        <row r="50">
          <cell r="M50">
            <v>0</v>
          </cell>
        </row>
        <row r="52">
          <cell r="M52">
            <v>0</v>
          </cell>
        </row>
        <row r="54">
          <cell r="M54">
            <v>0</v>
          </cell>
        </row>
        <row r="56">
          <cell r="M56">
            <v>0</v>
          </cell>
        </row>
        <row r="58">
          <cell r="M58">
            <v>0</v>
          </cell>
        </row>
        <row r="60">
          <cell r="L60">
            <v>0</v>
          </cell>
          <cell r="M60">
            <v>0</v>
          </cell>
        </row>
        <row r="62">
          <cell r="M62">
            <v>0</v>
          </cell>
        </row>
        <row r="64">
          <cell r="M64">
            <v>0</v>
          </cell>
        </row>
        <row r="66">
          <cell r="M66">
            <v>0</v>
          </cell>
        </row>
        <row r="68">
          <cell r="M68">
            <v>0</v>
          </cell>
        </row>
        <row r="149">
          <cell r="L149">
            <v>0</v>
          </cell>
          <cell r="M149">
            <v>0</v>
          </cell>
        </row>
      </sheetData>
      <sheetData sheetId="1">
        <row r="38">
          <cell r="M38">
            <v>0</v>
          </cell>
        </row>
        <row r="40">
          <cell r="M40">
            <v>0</v>
          </cell>
        </row>
        <row r="42">
          <cell r="M42">
            <v>0</v>
          </cell>
        </row>
        <row r="44">
          <cell r="M44">
            <v>0</v>
          </cell>
        </row>
        <row r="46">
          <cell r="M46">
            <v>0</v>
          </cell>
        </row>
        <row r="48">
          <cell r="M48">
            <v>0</v>
          </cell>
        </row>
        <row r="50">
          <cell r="M50">
            <v>0</v>
          </cell>
        </row>
        <row r="52">
          <cell r="M52">
            <v>0</v>
          </cell>
        </row>
        <row r="54">
          <cell r="M54">
            <v>0</v>
          </cell>
        </row>
        <row r="56">
          <cell r="M56">
            <v>0</v>
          </cell>
        </row>
        <row r="58">
          <cell r="M58">
            <v>0</v>
          </cell>
        </row>
        <row r="60">
          <cell r="L60">
            <v>0</v>
          </cell>
          <cell r="M60">
            <v>0</v>
          </cell>
        </row>
        <row r="62">
          <cell r="M62">
            <v>0</v>
          </cell>
        </row>
        <row r="64">
          <cell r="M64">
            <v>0</v>
          </cell>
        </row>
        <row r="66">
          <cell r="M66">
            <v>0</v>
          </cell>
        </row>
        <row r="68">
          <cell r="M68">
            <v>0</v>
          </cell>
        </row>
        <row r="149">
          <cell r="L149">
            <v>0</v>
          </cell>
          <cell r="M149">
            <v>0</v>
          </cell>
        </row>
      </sheetData>
      <sheetData sheetId="2">
        <row r="38">
          <cell r="M38">
            <v>0</v>
          </cell>
        </row>
        <row r="40">
          <cell r="M40">
            <v>0</v>
          </cell>
        </row>
        <row r="42">
          <cell r="M42">
            <v>0</v>
          </cell>
        </row>
        <row r="44">
          <cell r="M44">
            <v>0</v>
          </cell>
        </row>
        <row r="46">
          <cell r="M46">
            <v>0</v>
          </cell>
        </row>
        <row r="48">
          <cell r="M48">
            <v>0</v>
          </cell>
        </row>
        <row r="50">
          <cell r="M50">
            <v>0</v>
          </cell>
        </row>
        <row r="52">
          <cell r="M52">
            <v>0</v>
          </cell>
        </row>
        <row r="54">
          <cell r="M54">
            <v>0</v>
          </cell>
        </row>
        <row r="56">
          <cell r="M56">
            <v>0</v>
          </cell>
        </row>
        <row r="58">
          <cell r="M58">
            <v>0</v>
          </cell>
        </row>
        <row r="60">
          <cell r="L60">
            <v>0</v>
          </cell>
          <cell r="M60">
            <v>0</v>
          </cell>
        </row>
        <row r="62">
          <cell r="M62">
            <v>0</v>
          </cell>
        </row>
        <row r="64">
          <cell r="M64">
            <v>0</v>
          </cell>
        </row>
        <row r="66">
          <cell r="M66">
            <v>0</v>
          </cell>
        </row>
        <row r="68">
          <cell r="M68">
            <v>0</v>
          </cell>
        </row>
        <row r="149">
          <cell r="L149">
            <v>0</v>
          </cell>
          <cell r="M149">
            <v>0</v>
          </cell>
        </row>
      </sheetData>
      <sheetData sheetId="3">
        <row r="38">
          <cell r="M38">
            <v>0</v>
          </cell>
        </row>
        <row r="40">
          <cell r="M40">
            <v>0</v>
          </cell>
        </row>
        <row r="42">
          <cell r="M42">
            <v>0</v>
          </cell>
        </row>
        <row r="44">
          <cell r="M44">
            <v>0</v>
          </cell>
        </row>
        <row r="46">
          <cell r="M46">
            <v>0</v>
          </cell>
        </row>
        <row r="48">
          <cell r="M48">
            <v>0</v>
          </cell>
        </row>
        <row r="50">
          <cell r="M50">
            <v>0</v>
          </cell>
        </row>
        <row r="52">
          <cell r="M52">
            <v>0</v>
          </cell>
        </row>
        <row r="54">
          <cell r="M54">
            <v>0</v>
          </cell>
        </row>
        <row r="56">
          <cell r="M56">
            <v>0</v>
          </cell>
        </row>
        <row r="58">
          <cell r="M58">
            <v>0</v>
          </cell>
        </row>
        <row r="60">
          <cell r="L60">
            <v>0</v>
          </cell>
          <cell r="M60">
            <v>0</v>
          </cell>
        </row>
        <row r="62">
          <cell r="M62">
            <v>0</v>
          </cell>
        </row>
        <row r="64">
          <cell r="M64">
            <v>0</v>
          </cell>
        </row>
        <row r="66">
          <cell r="M66">
            <v>0</v>
          </cell>
        </row>
        <row r="68">
          <cell r="M68">
            <v>0</v>
          </cell>
        </row>
        <row r="149">
          <cell r="L149">
            <v>0</v>
          </cell>
          <cell r="M149">
            <v>0</v>
          </cell>
        </row>
      </sheetData>
      <sheetData sheetId="4">
        <row r="38">
          <cell r="M38">
            <v>0</v>
          </cell>
        </row>
        <row r="40">
          <cell r="M40">
            <v>0</v>
          </cell>
        </row>
        <row r="42">
          <cell r="M42">
            <v>0</v>
          </cell>
        </row>
        <row r="44">
          <cell r="M44">
            <v>0</v>
          </cell>
        </row>
        <row r="46">
          <cell r="M46">
            <v>0</v>
          </cell>
        </row>
        <row r="48">
          <cell r="M48">
            <v>0</v>
          </cell>
        </row>
        <row r="50">
          <cell r="M50">
            <v>0</v>
          </cell>
        </row>
        <row r="52">
          <cell r="M52">
            <v>0</v>
          </cell>
        </row>
        <row r="54">
          <cell r="M54">
            <v>0</v>
          </cell>
        </row>
        <row r="56">
          <cell r="M56">
            <v>0</v>
          </cell>
        </row>
        <row r="58">
          <cell r="M58">
            <v>0</v>
          </cell>
        </row>
        <row r="60">
          <cell r="L60">
            <v>0</v>
          </cell>
          <cell r="M60">
            <v>0</v>
          </cell>
        </row>
        <row r="62">
          <cell r="M62">
            <v>0</v>
          </cell>
        </row>
        <row r="64">
          <cell r="M64">
            <v>0</v>
          </cell>
        </row>
        <row r="66">
          <cell r="M66">
            <v>0</v>
          </cell>
        </row>
        <row r="68">
          <cell r="M68">
            <v>0</v>
          </cell>
        </row>
      </sheetData>
      <sheetData sheetId="5">
        <row r="38">
          <cell r="M38">
            <v>0</v>
          </cell>
        </row>
        <row r="40">
          <cell r="M40">
            <v>0</v>
          </cell>
        </row>
        <row r="42">
          <cell r="M42">
            <v>0</v>
          </cell>
        </row>
        <row r="44">
          <cell r="M44">
            <v>0</v>
          </cell>
        </row>
        <row r="46">
          <cell r="M46">
            <v>0</v>
          </cell>
        </row>
        <row r="48">
          <cell r="M48">
            <v>0</v>
          </cell>
        </row>
        <row r="50">
          <cell r="M50">
            <v>0</v>
          </cell>
        </row>
        <row r="52">
          <cell r="M52">
            <v>0</v>
          </cell>
        </row>
        <row r="54">
          <cell r="M54">
            <v>0</v>
          </cell>
        </row>
        <row r="56">
          <cell r="M56">
            <v>0</v>
          </cell>
        </row>
        <row r="58">
          <cell r="M58">
            <v>0</v>
          </cell>
        </row>
        <row r="60">
          <cell r="L60">
            <v>0</v>
          </cell>
          <cell r="M60">
            <v>0</v>
          </cell>
        </row>
        <row r="62">
          <cell r="M62">
            <v>0</v>
          </cell>
        </row>
        <row r="64">
          <cell r="M64">
            <v>0</v>
          </cell>
        </row>
        <row r="66">
          <cell r="M66">
            <v>0</v>
          </cell>
        </row>
        <row r="68">
          <cell r="M68">
            <v>0</v>
          </cell>
        </row>
      </sheetData>
      <sheetData sheetId="6">
        <row r="38">
          <cell r="M38">
            <v>0</v>
          </cell>
        </row>
        <row r="40">
          <cell r="M40">
            <v>0</v>
          </cell>
        </row>
        <row r="42">
          <cell r="M42">
            <v>0</v>
          </cell>
        </row>
        <row r="44">
          <cell r="M44">
            <v>0</v>
          </cell>
        </row>
        <row r="46">
          <cell r="M46">
            <v>0</v>
          </cell>
        </row>
        <row r="48">
          <cell r="M48">
            <v>0</v>
          </cell>
        </row>
        <row r="50">
          <cell r="M50">
            <v>0</v>
          </cell>
        </row>
        <row r="52">
          <cell r="M52">
            <v>0</v>
          </cell>
        </row>
        <row r="54">
          <cell r="M54">
            <v>0</v>
          </cell>
        </row>
        <row r="56">
          <cell r="M56">
            <v>0</v>
          </cell>
        </row>
        <row r="58">
          <cell r="M58">
            <v>0</v>
          </cell>
        </row>
        <row r="60">
          <cell r="L60">
            <v>0</v>
          </cell>
          <cell r="M60">
            <v>0</v>
          </cell>
        </row>
        <row r="62">
          <cell r="M62">
            <v>0</v>
          </cell>
        </row>
        <row r="64">
          <cell r="M64">
            <v>0</v>
          </cell>
        </row>
        <row r="66">
          <cell r="M66">
            <v>0</v>
          </cell>
        </row>
        <row r="68">
          <cell r="M68">
            <v>0</v>
          </cell>
        </row>
      </sheetData>
      <sheetData sheetId="7">
        <row r="38">
          <cell r="M38">
            <v>0</v>
          </cell>
        </row>
        <row r="40">
          <cell r="M40">
            <v>0</v>
          </cell>
        </row>
        <row r="42">
          <cell r="M42">
            <v>0</v>
          </cell>
        </row>
        <row r="44">
          <cell r="M44">
            <v>0</v>
          </cell>
        </row>
        <row r="46">
          <cell r="M46">
            <v>0</v>
          </cell>
        </row>
        <row r="48">
          <cell r="M48">
            <v>0</v>
          </cell>
        </row>
        <row r="50">
          <cell r="M50">
            <v>0</v>
          </cell>
        </row>
        <row r="52">
          <cell r="M52">
            <v>0</v>
          </cell>
        </row>
        <row r="54">
          <cell r="M54">
            <v>0</v>
          </cell>
        </row>
        <row r="56">
          <cell r="M56">
            <v>0</v>
          </cell>
        </row>
        <row r="58">
          <cell r="M58">
            <v>0</v>
          </cell>
        </row>
        <row r="60">
          <cell r="L60">
            <v>0</v>
          </cell>
          <cell r="M60">
            <v>0</v>
          </cell>
        </row>
        <row r="62">
          <cell r="M62">
            <v>0</v>
          </cell>
        </row>
        <row r="64">
          <cell r="M64">
            <v>0</v>
          </cell>
        </row>
        <row r="66">
          <cell r="M66">
            <v>0</v>
          </cell>
        </row>
        <row r="68">
          <cell r="M68">
            <v>0</v>
          </cell>
        </row>
      </sheetData>
      <sheetData sheetId="8">
        <row r="38">
          <cell r="M38">
            <v>0</v>
          </cell>
        </row>
        <row r="40">
          <cell r="M40">
            <v>0</v>
          </cell>
        </row>
        <row r="42">
          <cell r="M42">
            <v>0</v>
          </cell>
        </row>
        <row r="44">
          <cell r="M44">
            <v>0</v>
          </cell>
        </row>
        <row r="46">
          <cell r="M46">
            <v>0</v>
          </cell>
        </row>
        <row r="48">
          <cell r="M48">
            <v>0</v>
          </cell>
        </row>
        <row r="50">
          <cell r="M50">
            <v>0</v>
          </cell>
        </row>
        <row r="52">
          <cell r="M52">
            <v>0</v>
          </cell>
        </row>
        <row r="54">
          <cell r="M54">
            <v>0</v>
          </cell>
        </row>
        <row r="56">
          <cell r="M56">
            <v>0</v>
          </cell>
        </row>
        <row r="58">
          <cell r="M58">
            <v>0</v>
          </cell>
        </row>
        <row r="60">
          <cell r="L60">
            <v>0</v>
          </cell>
          <cell r="M60">
            <v>0</v>
          </cell>
        </row>
        <row r="62">
          <cell r="M62">
            <v>0</v>
          </cell>
        </row>
        <row r="64">
          <cell r="M64">
            <v>0</v>
          </cell>
        </row>
        <row r="66">
          <cell r="M66">
            <v>0</v>
          </cell>
        </row>
        <row r="68">
          <cell r="M68">
            <v>0</v>
          </cell>
        </row>
      </sheetData>
      <sheetData sheetId="9">
        <row r="38">
          <cell r="M38">
            <v>0</v>
          </cell>
        </row>
        <row r="40">
          <cell r="M40">
            <v>0</v>
          </cell>
        </row>
        <row r="42">
          <cell r="M42">
            <v>0</v>
          </cell>
        </row>
        <row r="44">
          <cell r="M44">
            <v>0</v>
          </cell>
        </row>
        <row r="46">
          <cell r="M46">
            <v>0</v>
          </cell>
        </row>
        <row r="48">
          <cell r="M48">
            <v>0</v>
          </cell>
        </row>
        <row r="50">
          <cell r="M50">
            <v>0</v>
          </cell>
        </row>
        <row r="52">
          <cell r="M52">
            <v>0</v>
          </cell>
        </row>
        <row r="54">
          <cell r="M54">
            <v>0</v>
          </cell>
        </row>
        <row r="56">
          <cell r="M56">
            <v>0</v>
          </cell>
        </row>
        <row r="58">
          <cell r="M58">
            <v>0</v>
          </cell>
        </row>
        <row r="60">
          <cell r="L60">
            <v>0</v>
          </cell>
          <cell r="M60">
            <v>0</v>
          </cell>
        </row>
        <row r="62">
          <cell r="M62">
            <v>0</v>
          </cell>
        </row>
        <row r="64">
          <cell r="M64">
            <v>0</v>
          </cell>
        </row>
        <row r="66">
          <cell r="M66">
            <v>0</v>
          </cell>
        </row>
        <row r="68">
          <cell r="M68">
            <v>0</v>
          </cell>
        </row>
      </sheetData>
      <sheetData sheetId="10">
        <row r="38">
          <cell r="M38">
            <v>0</v>
          </cell>
        </row>
        <row r="40">
          <cell r="M40">
            <v>0</v>
          </cell>
        </row>
        <row r="42">
          <cell r="M42">
            <v>0</v>
          </cell>
        </row>
        <row r="44">
          <cell r="M44">
            <v>0</v>
          </cell>
        </row>
        <row r="46">
          <cell r="M46">
            <v>0</v>
          </cell>
        </row>
        <row r="48">
          <cell r="M48">
            <v>0</v>
          </cell>
        </row>
        <row r="50">
          <cell r="M50">
            <v>0</v>
          </cell>
        </row>
        <row r="52">
          <cell r="M52">
            <v>0</v>
          </cell>
        </row>
        <row r="54">
          <cell r="M54">
            <v>0</v>
          </cell>
        </row>
        <row r="56">
          <cell r="M56">
            <v>0</v>
          </cell>
        </row>
        <row r="58">
          <cell r="M58">
            <v>0</v>
          </cell>
        </row>
        <row r="60">
          <cell r="L60">
            <v>0</v>
          </cell>
          <cell r="M60">
            <v>0</v>
          </cell>
        </row>
        <row r="62">
          <cell r="M62">
            <v>0</v>
          </cell>
        </row>
        <row r="64">
          <cell r="M64">
            <v>0</v>
          </cell>
        </row>
        <row r="66">
          <cell r="M66">
            <v>0</v>
          </cell>
        </row>
        <row r="68">
          <cell r="M68">
            <v>0</v>
          </cell>
        </row>
      </sheetData>
      <sheetData sheetId="11">
        <row r="38">
          <cell r="M38">
            <v>0</v>
          </cell>
        </row>
        <row r="40">
          <cell r="M40">
            <v>0</v>
          </cell>
        </row>
        <row r="42">
          <cell r="M42">
            <v>0</v>
          </cell>
        </row>
        <row r="44">
          <cell r="M44">
            <v>0</v>
          </cell>
        </row>
        <row r="46">
          <cell r="M46">
            <v>0</v>
          </cell>
        </row>
        <row r="48">
          <cell r="M48">
            <v>0</v>
          </cell>
        </row>
        <row r="50">
          <cell r="M50">
            <v>0</v>
          </cell>
        </row>
        <row r="52">
          <cell r="M52">
            <v>0</v>
          </cell>
        </row>
        <row r="54">
          <cell r="M54">
            <v>0</v>
          </cell>
        </row>
        <row r="56">
          <cell r="M56">
            <v>0</v>
          </cell>
        </row>
        <row r="58">
          <cell r="M58">
            <v>0</v>
          </cell>
        </row>
        <row r="60">
          <cell r="L60">
            <v>0</v>
          </cell>
          <cell r="M60">
            <v>0</v>
          </cell>
        </row>
        <row r="62">
          <cell r="M62">
            <v>0</v>
          </cell>
        </row>
        <row r="64">
          <cell r="M64">
            <v>0</v>
          </cell>
        </row>
        <row r="66">
          <cell r="M66">
            <v>0</v>
          </cell>
        </row>
        <row r="68">
          <cell r="M68">
            <v>0</v>
          </cell>
        </row>
      </sheetData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  <sheetName val="May"/>
      <sheetName val="June"/>
      <sheetName val="July"/>
      <sheetName val="August"/>
      <sheetName val="Sep"/>
      <sheetName val="Oct"/>
      <sheetName val="Nov"/>
      <sheetName val="Dec"/>
      <sheetName val="Jan"/>
      <sheetName val="Feb"/>
      <sheetName val="March"/>
      <sheetName val="Consolidated Salary 10-11"/>
    </sheetNames>
    <sheetDataSet>
      <sheetData sheetId="0"/>
      <sheetData sheetId="1"/>
      <sheetData sheetId="2"/>
      <sheetData sheetId="3">
        <row r="10">
          <cell r="E10">
            <v>17610</v>
          </cell>
        </row>
        <row r="12">
          <cell r="E12">
            <v>24370</v>
          </cell>
        </row>
        <row r="14">
          <cell r="E14">
            <v>47780</v>
          </cell>
        </row>
        <row r="16">
          <cell r="E16">
            <v>47780</v>
          </cell>
        </row>
        <row r="18">
          <cell r="E18">
            <v>46440</v>
          </cell>
        </row>
        <row r="20">
          <cell r="E20">
            <v>46440</v>
          </cell>
        </row>
        <row r="22">
          <cell r="E22">
            <v>60310</v>
          </cell>
        </row>
        <row r="24">
          <cell r="E24">
            <v>46440</v>
          </cell>
        </row>
        <row r="26">
          <cell r="E26">
            <v>46440</v>
          </cell>
        </row>
        <row r="28">
          <cell r="E28">
            <v>47780</v>
          </cell>
        </row>
        <row r="30">
          <cell r="E30">
            <v>26920</v>
          </cell>
        </row>
        <row r="32">
          <cell r="E32">
            <v>43250</v>
          </cell>
        </row>
        <row r="34">
          <cell r="E34">
            <v>46440</v>
          </cell>
        </row>
        <row r="36">
          <cell r="E36">
            <v>22700</v>
          </cell>
        </row>
        <row r="40">
          <cell r="E40">
            <v>21330</v>
          </cell>
        </row>
        <row r="42">
          <cell r="E42">
            <v>19050</v>
          </cell>
        </row>
        <row r="44">
          <cell r="E44">
            <v>23010</v>
          </cell>
        </row>
        <row r="46">
          <cell r="E46">
            <v>22080</v>
          </cell>
        </row>
        <row r="48">
          <cell r="E48">
            <v>22080</v>
          </cell>
        </row>
        <row r="50">
          <cell r="E50">
            <v>19740</v>
          </cell>
        </row>
        <row r="52">
          <cell r="E52">
            <v>20450</v>
          </cell>
        </row>
        <row r="54">
          <cell r="E54">
            <v>17610</v>
          </cell>
        </row>
        <row r="97">
          <cell r="E97">
            <v>12050</v>
          </cell>
        </row>
        <row r="99">
          <cell r="E99">
            <v>16180</v>
          </cell>
        </row>
        <row r="103">
          <cell r="E103">
            <v>9580</v>
          </cell>
        </row>
        <row r="105">
          <cell r="E105">
            <v>8000</v>
          </cell>
        </row>
        <row r="107">
          <cell r="E107">
            <v>9210</v>
          </cell>
        </row>
        <row r="109">
          <cell r="E109">
            <v>15400</v>
          </cell>
        </row>
        <row r="111">
          <cell r="E111">
            <v>7670</v>
          </cell>
        </row>
        <row r="113">
          <cell r="E113">
            <v>7730</v>
          </cell>
        </row>
        <row r="115">
          <cell r="E115">
            <v>10510</v>
          </cell>
        </row>
        <row r="117">
          <cell r="E117">
            <v>9390</v>
          </cell>
        </row>
        <row r="119">
          <cell r="E119">
            <v>7730</v>
          </cell>
        </row>
        <row r="121">
          <cell r="E121">
            <v>1579</v>
          </cell>
        </row>
        <row r="123">
          <cell r="E123">
            <v>8000</v>
          </cell>
        </row>
        <row r="127">
          <cell r="E127">
            <v>7910</v>
          </cell>
        </row>
        <row r="129">
          <cell r="E129">
            <v>7910</v>
          </cell>
        </row>
        <row r="131">
          <cell r="E131">
            <v>7850</v>
          </cell>
        </row>
        <row r="133">
          <cell r="E133">
            <v>9580</v>
          </cell>
        </row>
        <row r="135">
          <cell r="E135">
            <v>6980</v>
          </cell>
        </row>
        <row r="137">
          <cell r="E137">
            <v>6780</v>
          </cell>
        </row>
        <row r="139">
          <cell r="E139">
            <v>6780</v>
          </cell>
        </row>
        <row r="141">
          <cell r="E141">
            <v>6580</v>
          </cell>
        </row>
        <row r="143">
          <cell r="E143">
            <v>6580</v>
          </cell>
        </row>
        <row r="145">
          <cell r="E145">
            <v>6330</v>
          </cell>
        </row>
        <row r="147">
          <cell r="E147">
            <v>6560</v>
          </cell>
        </row>
        <row r="149">
          <cell r="E149">
            <v>5860</v>
          </cell>
        </row>
        <row r="151">
          <cell r="E151">
            <v>5860</v>
          </cell>
        </row>
        <row r="177">
          <cell r="E177">
            <v>10700</v>
          </cell>
        </row>
        <row r="179">
          <cell r="E179">
            <v>10700</v>
          </cell>
        </row>
        <row r="181">
          <cell r="E181">
            <v>10070</v>
          </cell>
        </row>
        <row r="183">
          <cell r="E183">
            <v>16550</v>
          </cell>
        </row>
        <row r="187">
          <cell r="E187">
            <v>16180</v>
          </cell>
        </row>
        <row r="189">
          <cell r="E189">
            <v>10662</v>
          </cell>
        </row>
        <row r="191">
          <cell r="E191">
            <v>10700</v>
          </cell>
        </row>
        <row r="193">
          <cell r="E193">
            <v>10070</v>
          </cell>
        </row>
        <row r="195">
          <cell r="E195">
            <v>16180</v>
          </cell>
        </row>
        <row r="197">
          <cell r="E197">
            <v>8370</v>
          </cell>
        </row>
        <row r="199">
          <cell r="E199">
            <v>8370</v>
          </cell>
        </row>
        <row r="201">
          <cell r="E201">
            <v>8370</v>
          </cell>
        </row>
        <row r="203">
          <cell r="E203">
            <v>8370</v>
          </cell>
        </row>
        <row r="205">
          <cell r="E205">
            <v>6330</v>
          </cell>
        </row>
        <row r="207">
          <cell r="E207">
            <v>6330</v>
          </cell>
        </row>
        <row r="209">
          <cell r="E209">
            <v>10400</v>
          </cell>
        </row>
        <row r="211">
          <cell r="E211">
            <v>5860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19"/>
  <sheetViews>
    <sheetView topLeftCell="A76" workbookViewId="0">
      <selection activeCell="C84" activeCellId="1" sqref="A58:E98 C84"/>
    </sheetView>
  </sheetViews>
  <sheetFormatPr defaultRowHeight="12.75" x14ac:dyDescent="0.2"/>
  <cols>
    <col min="1" max="1" width="9.140625" style="3"/>
    <col min="2" max="2" width="43.140625" bestFit="1" customWidth="1"/>
    <col min="3" max="3" width="16" bestFit="1" customWidth="1"/>
    <col min="4" max="4" width="16.5703125" bestFit="1" customWidth="1"/>
    <col min="5" max="5" width="16" bestFit="1" customWidth="1"/>
  </cols>
  <sheetData>
    <row r="2" spans="1:7" x14ac:dyDescent="0.2">
      <c r="A2" s="153" t="s">
        <v>445</v>
      </c>
      <c r="B2" s="153"/>
      <c r="C2" s="153"/>
      <c r="D2" s="153"/>
      <c r="E2" s="153"/>
    </row>
    <row r="3" spans="1:7" x14ac:dyDescent="0.2">
      <c r="A3" s="154" t="s">
        <v>455</v>
      </c>
      <c r="B3" s="154"/>
      <c r="C3" s="154"/>
      <c r="D3" s="154"/>
      <c r="E3" s="154"/>
    </row>
    <row r="4" spans="1:7" x14ac:dyDescent="0.2">
      <c r="A4" s="154" t="s">
        <v>454</v>
      </c>
      <c r="B4" s="154"/>
      <c r="C4" s="154"/>
      <c r="D4" s="154"/>
      <c r="E4" s="154"/>
    </row>
    <row r="5" spans="1:7" x14ac:dyDescent="0.2">
      <c r="B5" s="3"/>
      <c r="C5" s="3"/>
      <c r="D5" s="3"/>
      <c r="E5" s="3"/>
    </row>
    <row r="6" spans="1:7" x14ac:dyDescent="0.2">
      <c r="E6" s="19" t="s">
        <v>464</v>
      </c>
    </row>
    <row r="7" spans="1:7" x14ac:dyDescent="0.2">
      <c r="E7" s="19" t="s">
        <v>195</v>
      </c>
    </row>
    <row r="8" spans="1:7" ht="15.75" x14ac:dyDescent="0.25">
      <c r="A8" s="155" t="s">
        <v>447</v>
      </c>
      <c r="B8" s="155"/>
      <c r="C8" s="155"/>
      <c r="D8" s="155"/>
      <c r="E8" s="155"/>
    </row>
    <row r="10" spans="1:7" x14ac:dyDescent="0.2">
      <c r="B10" s="23" t="s">
        <v>439</v>
      </c>
      <c r="C10" s="23" t="s">
        <v>72</v>
      </c>
      <c r="D10" s="23" t="s">
        <v>73</v>
      </c>
      <c r="E10" s="23" t="s">
        <v>72</v>
      </c>
    </row>
    <row r="11" spans="1:7" ht="13.5" thickBot="1" x14ac:dyDescent="0.25">
      <c r="B11" s="79"/>
      <c r="C11" s="50" t="s">
        <v>550</v>
      </c>
      <c r="D11" s="50" t="s">
        <v>550</v>
      </c>
      <c r="E11" s="50" t="s">
        <v>601</v>
      </c>
    </row>
    <row r="12" spans="1:7" ht="13.5" thickTop="1" x14ac:dyDescent="0.2"/>
    <row r="13" spans="1:7" ht="20.25" x14ac:dyDescent="0.3">
      <c r="B13" s="86" t="s">
        <v>192</v>
      </c>
    </row>
    <row r="14" spans="1:7" ht="15" customHeight="1" x14ac:dyDescent="0.2">
      <c r="A14" s="3">
        <v>1</v>
      </c>
      <c r="B14" t="s">
        <v>297</v>
      </c>
    </row>
    <row r="15" spans="1:7" ht="15" customHeight="1" x14ac:dyDescent="0.2">
      <c r="A15" s="4" t="s">
        <v>39</v>
      </c>
      <c r="B15" s="43" t="s">
        <v>293</v>
      </c>
      <c r="C15" s="41">
        <v>38056370.399999999</v>
      </c>
      <c r="D15" s="41">
        <f>'Budgeted Salary(Complete)'!N247</f>
        <v>34935369</v>
      </c>
      <c r="E15" s="41">
        <f>D15*1.15</f>
        <v>40175674.349999994</v>
      </c>
      <c r="G15" s="41"/>
    </row>
    <row r="16" spans="1:7" ht="15" customHeight="1" x14ac:dyDescent="0.2">
      <c r="A16" s="4" t="s">
        <v>40</v>
      </c>
      <c r="B16" s="43" t="s">
        <v>298</v>
      </c>
      <c r="C16" s="41">
        <v>7797089.6999999993</v>
      </c>
      <c r="D16" s="41">
        <f>'Budgeted Salary(Complete)'!N248</f>
        <v>8074990</v>
      </c>
      <c r="E16" s="41">
        <f>D16*1.15</f>
        <v>9286238.5</v>
      </c>
    </row>
    <row r="17" spans="1:8" ht="15" customHeight="1" x14ac:dyDescent="0.2">
      <c r="A17" s="4" t="s">
        <v>41</v>
      </c>
      <c r="B17" s="43" t="s">
        <v>299</v>
      </c>
      <c r="C17" s="41">
        <v>14308861.199999999</v>
      </c>
      <c r="D17" s="41">
        <f>'Budgeted Salary(Complete)'!N249</f>
        <v>12658736</v>
      </c>
      <c r="E17" s="41">
        <f>D17*1.15</f>
        <v>14557546.399999999</v>
      </c>
    </row>
    <row r="18" spans="1:8" ht="15" customHeight="1" x14ac:dyDescent="0.2">
      <c r="A18" s="4"/>
      <c r="C18" s="41"/>
      <c r="D18" s="41"/>
      <c r="E18" s="41"/>
      <c r="F18" s="41"/>
      <c r="H18" s="41"/>
    </row>
    <row r="19" spans="1:8" ht="15" customHeight="1" x14ac:dyDescent="0.2">
      <c r="A19" s="3">
        <v>2</v>
      </c>
      <c r="B19" t="s">
        <v>300</v>
      </c>
      <c r="C19" s="41"/>
      <c r="D19" s="41"/>
      <c r="E19" s="41"/>
    </row>
    <row r="20" spans="1:8" ht="15" customHeight="1" x14ac:dyDescent="0.2">
      <c r="A20" s="4"/>
      <c r="C20" s="41"/>
      <c r="D20" s="41"/>
      <c r="E20" s="41"/>
      <c r="H20" s="41"/>
    </row>
    <row r="21" spans="1:8" ht="15" customHeight="1" x14ac:dyDescent="0.2">
      <c r="A21" s="4" t="s">
        <v>301</v>
      </c>
      <c r="B21" t="s">
        <v>303</v>
      </c>
      <c r="C21" s="41">
        <v>0</v>
      </c>
      <c r="D21" s="41">
        <v>0</v>
      </c>
      <c r="E21" s="41">
        <f>D21*1.15</f>
        <v>0</v>
      </c>
    </row>
    <row r="22" spans="1:8" ht="15" customHeight="1" x14ac:dyDescent="0.2">
      <c r="A22" s="4"/>
      <c r="B22" t="s">
        <v>304</v>
      </c>
      <c r="C22" s="41">
        <v>0</v>
      </c>
      <c r="D22" s="41">
        <v>0</v>
      </c>
      <c r="E22" s="41">
        <f>D22*1.15</f>
        <v>0</v>
      </c>
    </row>
    <row r="23" spans="1:8" ht="15" customHeight="1" x14ac:dyDescent="0.2">
      <c r="A23" s="4" t="s">
        <v>302</v>
      </c>
      <c r="B23" t="s">
        <v>305</v>
      </c>
      <c r="C23" s="41">
        <v>0</v>
      </c>
      <c r="D23" s="41">
        <v>0</v>
      </c>
      <c r="E23" s="41">
        <f>D23*1.15</f>
        <v>0</v>
      </c>
    </row>
    <row r="24" spans="1:8" ht="15" customHeight="1" x14ac:dyDescent="0.2">
      <c r="A24" s="4"/>
      <c r="C24" s="41"/>
      <c r="D24" s="41"/>
      <c r="E24" s="41"/>
    </row>
    <row r="25" spans="1:8" ht="15" customHeight="1" x14ac:dyDescent="0.2">
      <c r="A25" s="3">
        <v>3</v>
      </c>
      <c r="B25" t="s">
        <v>306</v>
      </c>
      <c r="C25" s="41">
        <v>258480.9</v>
      </c>
      <c r="D25" s="41">
        <v>663058</v>
      </c>
      <c r="E25" s="41">
        <f>D25*1.15</f>
        <v>762516.7</v>
      </c>
    </row>
    <row r="26" spans="1:8" ht="15" customHeight="1" x14ac:dyDescent="0.2">
      <c r="C26" s="41"/>
      <c r="D26" s="41"/>
      <c r="E26" s="41"/>
    </row>
    <row r="27" spans="1:8" ht="15" customHeight="1" x14ac:dyDescent="0.2">
      <c r="A27" s="3">
        <v>4</v>
      </c>
      <c r="B27" t="s">
        <v>307</v>
      </c>
      <c r="C27" s="41">
        <v>0</v>
      </c>
      <c r="D27" s="41">
        <v>0</v>
      </c>
      <c r="E27" s="41">
        <f>D27*1.15</f>
        <v>0</v>
      </c>
    </row>
    <row r="28" spans="1:8" ht="15" customHeight="1" x14ac:dyDescent="0.2">
      <c r="C28" s="41"/>
      <c r="D28" s="41"/>
      <c r="E28" s="41"/>
    </row>
    <row r="29" spans="1:8" ht="15" customHeight="1" x14ac:dyDescent="0.2">
      <c r="A29" s="3">
        <v>5</v>
      </c>
      <c r="B29" t="s">
        <v>308</v>
      </c>
      <c r="C29" s="41"/>
      <c r="D29" s="41"/>
      <c r="E29" s="41"/>
    </row>
    <row r="30" spans="1:8" ht="15" customHeight="1" x14ac:dyDescent="0.2">
      <c r="A30" s="4" t="s">
        <v>301</v>
      </c>
      <c r="B30" s="43" t="s">
        <v>312</v>
      </c>
      <c r="C30" s="41">
        <v>195499.99999999997</v>
      </c>
      <c r="D30" s="41">
        <f>100000+100000+1400000</f>
        <v>1600000</v>
      </c>
      <c r="E30" s="41">
        <f>D30*1.15</f>
        <v>1839999.9999999998</v>
      </c>
    </row>
    <row r="31" spans="1:8" ht="15" customHeight="1" x14ac:dyDescent="0.2">
      <c r="A31" s="4" t="s">
        <v>302</v>
      </c>
      <c r="B31" s="43" t="s">
        <v>311</v>
      </c>
      <c r="C31" s="41">
        <v>172500</v>
      </c>
      <c r="D31" s="41">
        <v>15000</v>
      </c>
      <c r="E31" s="41">
        <f>D31*1.15</f>
        <v>17250</v>
      </c>
    </row>
    <row r="32" spans="1:8" ht="15" customHeight="1" x14ac:dyDescent="0.2">
      <c r="C32" s="41"/>
      <c r="D32" s="41"/>
      <c r="E32" s="41"/>
    </row>
    <row r="33" spans="1:5" ht="15" customHeight="1" x14ac:dyDescent="0.2">
      <c r="A33" s="3">
        <v>6</v>
      </c>
      <c r="B33" s="6" t="s">
        <v>313</v>
      </c>
      <c r="C33" s="41"/>
      <c r="D33" s="41"/>
      <c r="E33" s="41"/>
    </row>
    <row r="34" spans="1:5" ht="15" customHeight="1" x14ac:dyDescent="0.2">
      <c r="A34" s="45" t="s">
        <v>301</v>
      </c>
      <c r="B34" s="43" t="s">
        <v>311</v>
      </c>
      <c r="C34" s="41">
        <v>12851747.949999999</v>
      </c>
      <c r="D34" s="41">
        <f>3088837+1255250+2961500+813675+150000+72610+2865626+332233+30000+148275+30000+482395+172890+177890+868470+301330+500000</f>
        <v>14250981</v>
      </c>
      <c r="E34" s="41">
        <f>D34*1.15</f>
        <v>16388628.149999999</v>
      </c>
    </row>
    <row r="35" spans="1:5" ht="15" customHeight="1" x14ac:dyDescent="0.2">
      <c r="C35" s="41"/>
      <c r="D35" s="41"/>
      <c r="E35" s="41"/>
    </row>
    <row r="36" spans="1:5" ht="15" customHeight="1" x14ac:dyDescent="0.2">
      <c r="A36" s="3">
        <v>7</v>
      </c>
      <c r="B36" s="6" t="s">
        <v>314</v>
      </c>
      <c r="C36" s="41"/>
      <c r="D36" s="41"/>
      <c r="E36" s="41"/>
    </row>
    <row r="37" spans="1:5" ht="15" customHeight="1" x14ac:dyDescent="0.2">
      <c r="A37" s="45" t="s">
        <v>301</v>
      </c>
      <c r="B37" s="6" t="s">
        <v>316</v>
      </c>
      <c r="C37" s="41">
        <v>138000</v>
      </c>
      <c r="D37" s="41">
        <v>300000</v>
      </c>
      <c r="E37" s="41">
        <f>D37*1.4</f>
        <v>420000</v>
      </c>
    </row>
    <row r="38" spans="1:5" ht="15" customHeight="1" x14ac:dyDescent="0.2">
      <c r="B38" s="29" t="s">
        <v>315</v>
      </c>
      <c r="C38" s="41"/>
      <c r="D38" s="41"/>
      <c r="E38" s="41"/>
    </row>
    <row r="39" spans="1:5" ht="15" customHeight="1" x14ac:dyDescent="0.2">
      <c r="A39" s="4" t="s">
        <v>302</v>
      </c>
      <c r="B39" s="6" t="s">
        <v>317</v>
      </c>
      <c r="C39" s="41">
        <v>1724999.9999999998</v>
      </c>
      <c r="D39" s="41">
        <v>650000</v>
      </c>
      <c r="E39" s="41">
        <f>D39*1.8</f>
        <v>1170000</v>
      </c>
    </row>
    <row r="40" spans="1:5" ht="15" customHeight="1" x14ac:dyDescent="0.2">
      <c r="B40" s="29" t="s">
        <v>315</v>
      </c>
      <c r="C40" s="41"/>
      <c r="D40" s="41"/>
      <c r="E40" s="41"/>
    </row>
    <row r="41" spans="1:5" ht="15" customHeight="1" x14ac:dyDescent="0.2">
      <c r="B41" s="4"/>
      <c r="C41" s="41"/>
      <c r="D41" s="41"/>
      <c r="E41" s="41"/>
    </row>
    <row r="42" spans="1:5" ht="15" customHeight="1" x14ac:dyDescent="0.2">
      <c r="A42" s="3">
        <v>8</v>
      </c>
      <c r="B42" s="6" t="s">
        <v>146</v>
      </c>
      <c r="C42" s="41">
        <v>69000</v>
      </c>
      <c r="D42" s="41">
        <v>176500</v>
      </c>
      <c r="E42" s="41">
        <f t="shared" ref="E42:E49" si="0">D42*1.15</f>
        <v>202974.99999999997</v>
      </c>
    </row>
    <row r="43" spans="1:5" ht="15" customHeight="1" x14ac:dyDescent="0.2">
      <c r="A43" s="4" t="s">
        <v>301</v>
      </c>
      <c r="B43" s="43" t="s">
        <v>321</v>
      </c>
      <c r="C43" s="41">
        <v>23000</v>
      </c>
      <c r="D43" s="41">
        <v>8000</v>
      </c>
      <c r="E43" s="41">
        <f t="shared" si="0"/>
        <v>9200</v>
      </c>
    </row>
    <row r="44" spans="1:5" ht="15" customHeight="1" x14ac:dyDescent="0.2">
      <c r="A44" s="4" t="s">
        <v>302</v>
      </c>
      <c r="B44" s="43" t="s">
        <v>322</v>
      </c>
      <c r="C44" s="41">
        <v>287500</v>
      </c>
      <c r="D44" s="41">
        <v>287500</v>
      </c>
      <c r="E44" s="41">
        <f t="shared" si="0"/>
        <v>330625</v>
      </c>
    </row>
    <row r="45" spans="1:5" ht="15" customHeight="1" x14ac:dyDescent="0.2">
      <c r="A45" s="4" t="s">
        <v>310</v>
      </c>
      <c r="B45" s="43" t="s">
        <v>323</v>
      </c>
      <c r="C45" s="41">
        <v>402499.99999999994</v>
      </c>
      <c r="D45" s="41">
        <v>402500</v>
      </c>
      <c r="E45" s="41">
        <f t="shared" si="0"/>
        <v>462874.99999999994</v>
      </c>
    </row>
    <row r="46" spans="1:5" ht="15" customHeight="1" x14ac:dyDescent="0.2">
      <c r="A46" s="4" t="s">
        <v>309</v>
      </c>
      <c r="B46" s="43" t="s">
        <v>324</v>
      </c>
      <c r="C46" s="41">
        <v>402499.99999999994</v>
      </c>
      <c r="D46" s="41">
        <v>402500</v>
      </c>
      <c r="E46" s="41">
        <f t="shared" si="0"/>
        <v>462874.99999999994</v>
      </c>
    </row>
    <row r="47" spans="1:5" ht="15" customHeight="1" x14ac:dyDescent="0.2">
      <c r="A47" s="4" t="s">
        <v>318</v>
      </c>
      <c r="B47" s="43" t="s">
        <v>325</v>
      </c>
      <c r="C47" s="41">
        <v>276000</v>
      </c>
      <c r="D47" s="41">
        <v>276000</v>
      </c>
      <c r="E47" s="41">
        <f t="shared" si="0"/>
        <v>317400</v>
      </c>
    </row>
    <row r="48" spans="1:5" ht="15" customHeight="1" x14ac:dyDescent="0.2">
      <c r="A48" s="4" t="s">
        <v>319</v>
      </c>
      <c r="B48" s="43" t="s">
        <v>326</v>
      </c>
      <c r="C48" s="41">
        <v>138000</v>
      </c>
      <c r="D48" s="41">
        <v>138000</v>
      </c>
      <c r="E48" s="41">
        <f t="shared" si="0"/>
        <v>158700</v>
      </c>
    </row>
    <row r="49" spans="1:5" ht="15" customHeight="1" x14ac:dyDescent="0.2">
      <c r="A49" s="4" t="s">
        <v>320</v>
      </c>
      <c r="B49" s="43" t="s">
        <v>327</v>
      </c>
      <c r="C49" s="41">
        <v>4600</v>
      </c>
      <c r="D49" s="41">
        <v>4600</v>
      </c>
      <c r="E49" s="41">
        <f t="shared" si="0"/>
        <v>5290</v>
      </c>
    </row>
    <row r="50" spans="1:5" ht="15" customHeight="1" x14ac:dyDescent="0.2">
      <c r="A50" s="4"/>
      <c r="B50" s="6"/>
      <c r="C50" s="41"/>
      <c r="D50" s="41"/>
      <c r="E50" s="41"/>
    </row>
    <row r="51" spans="1:5" ht="15" customHeight="1" x14ac:dyDescent="0.2">
      <c r="A51" s="3">
        <v>9</v>
      </c>
      <c r="B51" s="6" t="s">
        <v>328</v>
      </c>
      <c r="C51" s="41">
        <v>747500</v>
      </c>
      <c r="D51" s="41">
        <v>747500</v>
      </c>
      <c r="E51" s="41">
        <f>D51*1.15</f>
        <v>859624.99999999988</v>
      </c>
    </row>
    <row r="52" spans="1:5" ht="15" customHeight="1" x14ac:dyDescent="0.2">
      <c r="A52" s="4" t="s">
        <v>301</v>
      </c>
      <c r="B52" s="43" t="s">
        <v>329</v>
      </c>
      <c r="C52" s="41">
        <v>138000</v>
      </c>
      <c r="D52" s="41">
        <v>138000</v>
      </c>
      <c r="E52" s="41">
        <f>D52*1.15</f>
        <v>158700</v>
      </c>
    </row>
    <row r="53" spans="1:5" ht="15" customHeight="1" x14ac:dyDescent="0.2">
      <c r="A53" s="4" t="s">
        <v>302</v>
      </c>
      <c r="B53" s="43" t="s">
        <v>331</v>
      </c>
      <c r="C53" s="41">
        <v>3449.9999999999995</v>
      </c>
      <c r="D53" s="41">
        <v>3450</v>
      </c>
      <c r="E53" s="41">
        <f>D53*1.15</f>
        <v>3967.4999999999995</v>
      </c>
    </row>
    <row r="54" spans="1:5" ht="15" customHeight="1" x14ac:dyDescent="0.2">
      <c r="A54" s="4" t="s">
        <v>310</v>
      </c>
      <c r="B54" s="43" t="s">
        <v>332</v>
      </c>
      <c r="C54" s="41"/>
      <c r="D54" s="41"/>
      <c r="E54" s="41"/>
    </row>
    <row r="55" spans="1:5" ht="15" customHeight="1" x14ac:dyDescent="0.2">
      <c r="A55" s="4" t="s">
        <v>309</v>
      </c>
      <c r="B55" s="43" t="s">
        <v>333</v>
      </c>
      <c r="C55" s="41">
        <v>229999.99999999997</v>
      </c>
      <c r="D55" s="41">
        <v>230000</v>
      </c>
      <c r="E55" s="41">
        <f>D55*1.15</f>
        <v>264500</v>
      </c>
    </row>
    <row r="56" spans="1:5" ht="15" customHeight="1" x14ac:dyDescent="0.2">
      <c r="A56" s="4"/>
      <c r="B56" s="43"/>
      <c r="C56" s="41"/>
      <c r="D56" s="41"/>
      <c r="E56" s="90" t="s">
        <v>472</v>
      </c>
    </row>
    <row r="57" spans="1:5" ht="15" customHeight="1" x14ac:dyDescent="0.2">
      <c r="A57" s="4"/>
      <c r="B57" s="43"/>
      <c r="C57" s="41"/>
      <c r="D57" s="41"/>
      <c r="E57" s="90"/>
    </row>
    <row r="58" spans="1:5" ht="15" customHeight="1" x14ac:dyDescent="0.2">
      <c r="A58" s="4"/>
      <c r="B58" s="23" t="s">
        <v>439</v>
      </c>
      <c r="C58" s="23" t="s">
        <v>72</v>
      </c>
      <c r="D58" s="23" t="s">
        <v>73</v>
      </c>
      <c r="E58" s="23" t="s">
        <v>72</v>
      </c>
    </row>
    <row r="59" spans="1:5" ht="15" customHeight="1" thickBot="1" x14ac:dyDescent="0.25">
      <c r="A59" s="4"/>
      <c r="B59" s="79"/>
      <c r="C59" s="50" t="s">
        <v>550</v>
      </c>
      <c r="D59" s="50" t="s">
        <v>550</v>
      </c>
      <c r="E59" s="50" t="s">
        <v>601</v>
      </c>
    </row>
    <row r="60" spans="1:5" ht="15" customHeight="1" thickTop="1" x14ac:dyDescent="0.2">
      <c r="A60" s="4"/>
      <c r="B60" s="43"/>
      <c r="C60" s="41"/>
      <c r="D60" s="41"/>
      <c r="E60" s="90"/>
    </row>
    <row r="61" spans="1:5" ht="15" customHeight="1" x14ac:dyDescent="0.2">
      <c r="A61" s="4"/>
      <c r="B61" s="43"/>
      <c r="C61" s="41"/>
      <c r="D61" s="41"/>
      <c r="E61" s="90"/>
    </row>
    <row r="62" spans="1:5" ht="15" customHeight="1" x14ac:dyDescent="0.2">
      <c r="A62" s="4"/>
      <c r="B62" s="43"/>
      <c r="C62" s="41"/>
      <c r="D62" s="41"/>
      <c r="E62" s="90"/>
    </row>
    <row r="63" spans="1:5" ht="15" customHeight="1" x14ac:dyDescent="0.2">
      <c r="A63" s="3">
        <v>10</v>
      </c>
      <c r="B63" s="29" t="s">
        <v>334</v>
      </c>
      <c r="C63" s="41">
        <v>23000</v>
      </c>
      <c r="D63" s="41">
        <v>23000</v>
      </c>
      <c r="E63" s="41">
        <f>+D63*1.15</f>
        <v>26449.999999999996</v>
      </c>
    </row>
    <row r="64" spans="1:5" ht="15" customHeight="1" x14ac:dyDescent="0.2">
      <c r="B64" s="29"/>
      <c r="C64" s="41"/>
      <c r="D64" s="41"/>
      <c r="E64" s="41"/>
    </row>
    <row r="65" spans="1:5" ht="15" customHeight="1" x14ac:dyDescent="0.2">
      <c r="A65" s="3">
        <v>11</v>
      </c>
      <c r="B65" s="29" t="s">
        <v>335</v>
      </c>
      <c r="C65" s="41">
        <v>632500</v>
      </c>
      <c r="D65" s="41">
        <v>1500000</v>
      </c>
      <c r="E65" s="41">
        <f>+D65*1.15</f>
        <v>1724999.9999999998</v>
      </c>
    </row>
    <row r="66" spans="1:5" ht="15" customHeight="1" x14ac:dyDescent="0.2">
      <c r="B66" s="29"/>
      <c r="C66" s="41"/>
      <c r="D66" s="41"/>
      <c r="E66" s="41"/>
    </row>
    <row r="67" spans="1:5" ht="15" customHeight="1" x14ac:dyDescent="0.2">
      <c r="A67" s="3">
        <v>12</v>
      </c>
      <c r="B67" s="29" t="s">
        <v>336</v>
      </c>
      <c r="C67" s="41">
        <v>51749.999999999993</v>
      </c>
      <c r="D67" s="41">
        <v>51750</v>
      </c>
      <c r="E67" s="41">
        <f>+D67*1.15</f>
        <v>59512.499999999993</v>
      </c>
    </row>
    <row r="68" spans="1:5" ht="15" customHeight="1" x14ac:dyDescent="0.2">
      <c r="B68" s="29"/>
      <c r="C68" s="41"/>
      <c r="D68" s="41"/>
      <c r="E68" s="41"/>
    </row>
    <row r="69" spans="1:5" ht="15" customHeight="1" x14ac:dyDescent="0.2">
      <c r="A69" s="3">
        <v>13</v>
      </c>
      <c r="B69" s="29" t="s">
        <v>337</v>
      </c>
      <c r="C69" s="41">
        <v>310500</v>
      </c>
      <c r="D69" s="41">
        <v>310500</v>
      </c>
      <c r="E69" s="41">
        <f>+D69*1.15</f>
        <v>357075</v>
      </c>
    </row>
    <row r="70" spans="1:5" ht="15" customHeight="1" x14ac:dyDescent="0.2">
      <c r="B70" s="29"/>
      <c r="C70" s="41"/>
      <c r="D70" s="41"/>
      <c r="E70" s="41"/>
    </row>
    <row r="71" spans="1:5" ht="15" customHeight="1" x14ac:dyDescent="0.2">
      <c r="A71" s="3">
        <v>14</v>
      </c>
      <c r="B71" s="29" t="s">
        <v>338</v>
      </c>
      <c r="C71" s="41">
        <v>28749.999999999996</v>
      </c>
      <c r="D71" s="41">
        <v>28750</v>
      </c>
      <c r="E71" s="41">
        <f>+D71*1.15</f>
        <v>33062.5</v>
      </c>
    </row>
    <row r="72" spans="1:5" ht="15" customHeight="1" x14ac:dyDescent="0.2">
      <c r="B72" s="29"/>
      <c r="C72" s="41"/>
      <c r="D72" s="41"/>
      <c r="E72" s="41"/>
    </row>
    <row r="73" spans="1:5" ht="15" customHeight="1" x14ac:dyDescent="0.2">
      <c r="A73" s="3">
        <v>15</v>
      </c>
      <c r="B73" s="29" t="s">
        <v>339</v>
      </c>
      <c r="C73" s="41">
        <v>650000</v>
      </c>
      <c r="D73" s="47">
        <v>174690</v>
      </c>
      <c r="E73" s="41">
        <f>+D73*1</f>
        <v>174690</v>
      </c>
    </row>
    <row r="74" spans="1:5" ht="15" customHeight="1" x14ac:dyDescent="0.2">
      <c r="B74" s="29"/>
      <c r="C74" s="41"/>
      <c r="D74" s="41"/>
      <c r="E74" s="41"/>
    </row>
    <row r="75" spans="1:5" ht="15" customHeight="1" x14ac:dyDescent="0.2">
      <c r="A75" s="3">
        <v>16</v>
      </c>
      <c r="B75" s="53" t="s">
        <v>736</v>
      </c>
      <c r="C75" s="41">
        <v>804999.99999999988</v>
      </c>
      <c r="D75" s="41">
        <v>1200000</v>
      </c>
      <c r="E75" s="41">
        <f>+D75*1.15</f>
        <v>1380000</v>
      </c>
    </row>
    <row r="76" spans="1:5" ht="15" customHeight="1" x14ac:dyDescent="0.2">
      <c r="B76" s="29"/>
      <c r="C76" s="41"/>
      <c r="D76" s="41"/>
      <c r="E76" s="41"/>
    </row>
    <row r="77" spans="1:5" ht="15" customHeight="1" x14ac:dyDescent="0.2">
      <c r="A77" s="3">
        <v>17</v>
      </c>
      <c r="B77" s="29" t="s">
        <v>340</v>
      </c>
      <c r="C77" s="41">
        <v>632500</v>
      </c>
      <c r="D77" s="41">
        <v>1000000</v>
      </c>
      <c r="E77" s="41">
        <f>+D77*1.15</f>
        <v>1150000</v>
      </c>
    </row>
    <row r="78" spans="1:5" ht="15" customHeight="1" x14ac:dyDescent="0.2">
      <c r="B78" s="29"/>
      <c r="C78" s="41"/>
      <c r="D78" s="41"/>
      <c r="E78" s="41"/>
    </row>
    <row r="79" spans="1:5" ht="15" customHeight="1" x14ac:dyDescent="0.2">
      <c r="A79" s="3">
        <v>18</v>
      </c>
      <c r="B79" s="53" t="s">
        <v>520</v>
      </c>
      <c r="C79" s="41">
        <v>114999.99999999999</v>
      </c>
      <c r="D79" s="41">
        <v>115000</v>
      </c>
      <c r="E79" s="41">
        <f>+D79*1.15</f>
        <v>132250</v>
      </c>
    </row>
    <row r="80" spans="1:5" ht="15" customHeight="1" x14ac:dyDescent="0.2">
      <c r="B80" s="29"/>
      <c r="C80" s="41"/>
      <c r="D80" s="41"/>
      <c r="E80" s="41"/>
    </row>
    <row r="81" spans="1:5" ht="15" customHeight="1" x14ac:dyDescent="0.2">
      <c r="A81" s="3">
        <v>19</v>
      </c>
      <c r="B81" s="29" t="s">
        <v>341</v>
      </c>
      <c r="C81" s="41">
        <v>0</v>
      </c>
      <c r="D81" s="41">
        <v>100000</v>
      </c>
      <c r="E81" s="41">
        <f>+D81*1.15</f>
        <v>114999.99999999999</v>
      </c>
    </row>
    <row r="82" spans="1:5" ht="15" customHeight="1" x14ac:dyDescent="0.2">
      <c r="B82" s="29"/>
      <c r="C82" s="41"/>
      <c r="D82" s="41"/>
      <c r="E82" s="41"/>
    </row>
    <row r="83" spans="1:5" ht="15" customHeight="1" x14ac:dyDescent="0.2">
      <c r="A83" s="3">
        <v>20</v>
      </c>
      <c r="B83" s="29" t="s">
        <v>342</v>
      </c>
      <c r="C83" s="41">
        <v>300000</v>
      </c>
      <c r="D83" s="41">
        <v>600000</v>
      </c>
      <c r="E83" s="41">
        <f>D83</f>
        <v>600000</v>
      </c>
    </row>
    <row r="84" spans="1:5" ht="15" customHeight="1" x14ac:dyDescent="0.2">
      <c r="B84" s="29"/>
      <c r="C84" s="41"/>
      <c r="D84" s="41"/>
      <c r="E84" s="41"/>
    </row>
    <row r="85" spans="1:5" ht="15" customHeight="1" x14ac:dyDescent="0.2">
      <c r="A85" s="3">
        <v>21</v>
      </c>
      <c r="B85" s="29" t="s">
        <v>343</v>
      </c>
      <c r="C85" s="41">
        <v>69000</v>
      </c>
      <c r="D85" s="41">
        <v>120000</v>
      </c>
      <c r="E85" s="41">
        <f>+D85*1.15</f>
        <v>138000</v>
      </c>
    </row>
    <row r="86" spans="1:5" ht="15" customHeight="1" x14ac:dyDescent="0.2">
      <c r="B86" s="29"/>
      <c r="C86" s="41"/>
      <c r="D86" s="41"/>
      <c r="E86" s="41"/>
    </row>
    <row r="87" spans="1:5" ht="15" customHeight="1" x14ac:dyDescent="0.2">
      <c r="A87" s="3">
        <v>22</v>
      </c>
      <c r="B87" s="29" t="s">
        <v>344</v>
      </c>
      <c r="C87" s="41">
        <v>1150000</v>
      </c>
      <c r="D87" s="41">
        <v>1200000</v>
      </c>
      <c r="E87" s="41">
        <v>2500000</v>
      </c>
    </row>
    <row r="88" spans="1:5" ht="15" customHeight="1" x14ac:dyDescent="0.2">
      <c r="B88" s="29"/>
      <c r="D88" s="41"/>
      <c r="E88" s="41"/>
    </row>
    <row r="89" spans="1:5" ht="15" customHeight="1" x14ac:dyDescent="0.2">
      <c r="A89" s="3">
        <v>23</v>
      </c>
      <c r="B89" s="29" t="s">
        <v>345</v>
      </c>
      <c r="C89" s="41">
        <v>46000</v>
      </c>
      <c r="D89" s="41">
        <v>75000</v>
      </c>
      <c r="E89" s="41">
        <f>+D89*1.15</f>
        <v>86250</v>
      </c>
    </row>
    <row r="90" spans="1:5" ht="15" customHeight="1" x14ac:dyDescent="0.2">
      <c r="B90" s="29"/>
      <c r="C90" s="41"/>
      <c r="D90" s="41"/>
      <c r="E90" s="41"/>
    </row>
    <row r="91" spans="1:5" ht="15" customHeight="1" x14ac:dyDescent="0.2">
      <c r="A91" s="3">
        <v>24</v>
      </c>
      <c r="B91" s="29" t="s">
        <v>346</v>
      </c>
      <c r="C91" s="41">
        <v>206999.99999999997</v>
      </c>
      <c r="D91" s="41">
        <v>150000</v>
      </c>
      <c r="E91" s="41">
        <f>+D91*1.15</f>
        <v>172500</v>
      </c>
    </row>
    <row r="92" spans="1:5" ht="15" customHeight="1" x14ac:dyDescent="0.2">
      <c r="B92" s="29"/>
      <c r="C92" s="41"/>
      <c r="D92" s="41"/>
      <c r="E92" s="41"/>
    </row>
    <row r="93" spans="1:5" ht="15" customHeight="1" x14ac:dyDescent="0.2">
      <c r="A93" s="3">
        <v>25</v>
      </c>
      <c r="B93" s="29" t="s">
        <v>437</v>
      </c>
      <c r="C93" s="41">
        <v>0</v>
      </c>
      <c r="D93" s="41">
        <v>0</v>
      </c>
      <c r="E93" s="41">
        <f>+D93*1.1</f>
        <v>0</v>
      </c>
    </row>
    <row r="94" spans="1:5" ht="15" customHeight="1" x14ac:dyDescent="0.2">
      <c r="B94" s="29"/>
      <c r="C94" s="41"/>
      <c r="D94" s="41"/>
      <c r="E94" s="41"/>
    </row>
    <row r="95" spans="1:5" ht="15" customHeight="1" x14ac:dyDescent="0.2">
      <c r="B95" s="29"/>
      <c r="C95" s="41"/>
      <c r="D95" s="41"/>
      <c r="E95" s="41"/>
    </row>
    <row r="96" spans="1:5" x14ac:dyDescent="0.2">
      <c r="C96" s="41"/>
      <c r="D96" s="41"/>
      <c r="E96" s="41"/>
    </row>
    <row r="97" spans="2:5" ht="24" customHeight="1" x14ac:dyDescent="0.2">
      <c r="B97" s="5" t="s">
        <v>193</v>
      </c>
      <c r="C97" s="44">
        <f>SUM(C15:C96)</f>
        <v>83246600.149999991</v>
      </c>
      <c r="D97" s="44">
        <f>SUM(D14:D96)</f>
        <v>82611374</v>
      </c>
      <c r="E97" s="44">
        <f>SUM(E14:E96)</f>
        <v>96504376.599999994</v>
      </c>
    </row>
    <row r="98" spans="2:5" ht="24" customHeight="1" x14ac:dyDescent="0.2">
      <c r="B98" s="5"/>
      <c r="C98" s="82"/>
      <c r="D98" s="82"/>
      <c r="E98" s="91" t="s">
        <v>465</v>
      </c>
    </row>
    <row r="99" spans="2:5" ht="24" customHeight="1" x14ac:dyDescent="0.2">
      <c r="B99" s="5"/>
      <c r="C99" s="82"/>
      <c r="D99" s="82"/>
      <c r="E99" s="91"/>
    </row>
    <row r="100" spans="2:5" ht="24" customHeight="1" x14ac:dyDescent="0.2">
      <c r="B100" s="5"/>
      <c r="C100" s="82"/>
      <c r="D100" s="82"/>
      <c r="E100" s="91"/>
    </row>
    <row r="101" spans="2:5" ht="24" customHeight="1" x14ac:dyDescent="0.2">
      <c r="B101" s="5"/>
      <c r="C101" s="82"/>
      <c r="D101" s="82"/>
      <c r="E101" s="91"/>
    </row>
    <row r="102" spans="2:5" ht="24" customHeight="1" x14ac:dyDescent="0.2">
      <c r="B102" s="5"/>
      <c r="C102" s="82"/>
      <c r="D102" s="82"/>
      <c r="E102" s="91"/>
    </row>
    <row r="103" spans="2:5" ht="24" customHeight="1" x14ac:dyDescent="0.2">
      <c r="B103" s="5"/>
      <c r="C103" s="82"/>
      <c r="D103" s="82"/>
      <c r="E103" s="82"/>
    </row>
    <row r="104" spans="2:5" ht="24" customHeight="1" x14ac:dyDescent="0.2">
      <c r="B104" s="5"/>
      <c r="C104" s="82"/>
      <c r="D104" s="82"/>
      <c r="E104" s="82"/>
    </row>
    <row r="105" spans="2:5" ht="24" customHeight="1" x14ac:dyDescent="0.2">
      <c r="B105" s="5"/>
      <c r="C105" s="82"/>
      <c r="D105" s="82"/>
      <c r="E105" s="82"/>
    </row>
    <row r="106" spans="2:5" ht="24" customHeight="1" x14ac:dyDescent="0.2">
      <c r="B106" s="5"/>
      <c r="C106" s="82"/>
      <c r="D106" s="82"/>
      <c r="E106" s="82"/>
    </row>
    <row r="107" spans="2:5" ht="24" customHeight="1" x14ac:dyDescent="0.2">
      <c r="B107" s="5"/>
      <c r="C107" s="82"/>
      <c r="D107" s="82"/>
      <c r="E107" s="82"/>
    </row>
    <row r="108" spans="2:5" ht="24" customHeight="1" x14ac:dyDescent="0.2">
      <c r="B108" s="5"/>
      <c r="C108" s="82"/>
      <c r="D108" s="82"/>
      <c r="E108" s="82"/>
    </row>
    <row r="109" spans="2:5" x14ac:dyDescent="0.2">
      <c r="C109" s="41"/>
      <c r="D109" s="41"/>
      <c r="E109" s="41"/>
    </row>
    <row r="110" spans="2:5" x14ac:dyDescent="0.2">
      <c r="C110" s="41"/>
      <c r="D110" s="41"/>
      <c r="E110" s="41"/>
    </row>
    <row r="111" spans="2:5" x14ac:dyDescent="0.2">
      <c r="C111" s="41"/>
      <c r="D111" s="41"/>
      <c r="E111" s="41"/>
    </row>
    <row r="112" spans="2:5" x14ac:dyDescent="0.2">
      <c r="C112" s="41"/>
      <c r="D112" s="41"/>
      <c r="E112" s="41"/>
    </row>
    <row r="113" spans="3:5" x14ac:dyDescent="0.2">
      <c r="C113" s="41"/>
      <c r="D113" s="41"/>
      <c r="E113" s="41"/>
    </row>
    <row r="114" spans="3:5" x14ac:dyDescent="0.2">
      <c r="C114" s="41"/>
      <c r="D114" s="41"/>
      <c r="E114" s="41"/>
    </row>
    <row r="115" spans="3:5" x14ac:dyDescent="0.2">
      <c r="C115" s="41"/>
      <c r="D115" s="41"/>
      <c r="E115" s="41"/>
    </row>
    <row r="116" spans="3:5" x14ac:dyDescent="0.2">
      <c r="C116" s="41"/>
      <c r="D116" s="41"/>
      <c r="E116" s="41"/>
    </row>
    <row r="117" spans="3:5" x14ac:dyDescent="0.2">
      <c r="C117" s="41"/>
      <c r="D117" s="41"/>
      <c r="E117" s="41"/>
    </row>
    <row r="118" spans="3:5" x14ac:dyDescent="0.2">
      <c r="C118" s="41"/>
      <c r="D118" s="41"/>
      <c r="E118" s="41"/>
    </row>
    <row r="119" spans="3:5" x14ac:dyDescent="0.2">
      <c r="C119" s="41"/>
    </row>
  </sheetData>
  <mergeCells count="4">
    <mergeCell ref="A2:E2"/>
    <mergeCell ref="A3:E3"/>
    <mergeCell ref="A4:E4"/>
    <mergeCell ref="A8:E8"/>
  </mergeCells>
  <phoneticPr fontId="0" type="noConversion"/>
  <pageMargins left="0.75" right="0.75" top="0.41" bottom="1" header="0.5" footer="0.5"/>
  <pageSetup scale="4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8"/>
  <sheetViews>
    <sheetView zoomScale="70" zoomScaleNormal="70" workbookViewId="0">
      <selection activeCell="B2" sqref="B2:K50"/>
    </sheetView>
  </sheetViews>
  <sheetFormatPr defaultRowHeight="12.75" x14ac:dyDescent="0.2"/>
  <cols>
    <col min="2" max="2" width="14" customWidth="1"/>
    <col min="3" max="3" width="14.85546875" bestFit="1" customWidth="1"/>
    <col min="4" max="4" width="15.28515625" customWidth="1"/>
    <col min="5" max="5" width="1.7109375" customWidth="1"/>
    <col min="6" max="6" width="13.140625" customWidth="1"/>
    <col min="7" max="7" width="12.140625" bestFit="1" customWidth="1"/>
    <col min="8" max="8" width="9.5703125" bestFit="1" customWidth="1"/>
    <col min="9" max="9" width="13.85546875" bestFit="1" customWidth="1"/>
    <col min="10" max="10" width="20" bestFit="1" customWidth="1"/>
    <col min="11" max="11" width="16.42578125" bestFit="1" customWidth="1"/>
  </cols>
  <sheetData>
    <row r="2" spans="2:11" ht="15.75" x14ac:dyDescent="0.25">
      <c r="B2" s="159" t="s">
        <v>445</v>
      </c>
      <c r="C2" s="159"/>
      <c r="D2" s="159"/>
      <c r="E2" s="159"/>
      <c r="F2" s="159"/>
      <c r="G2" s="159"/>
      <c r="H2" s="159"/>
      <c r="I2" s="159"/>
      <c r="J2" s="159"/>
      <c r="K2" s="159"/>
    </row>
    <row r="3" spans="2:11" ht="15" x14ac:dyDescent="0.2">
      <c r="B3" s="158" t="s">
        <v>455</v>
      </c>
      <c r="C3" s="158"/>
      <c r="D3" s="158"/>
      <c r="E3" s="158"/>
      <c r="F3" s="158"/>
      <c r="G3" s="158"/>
      <c r="H3" s="158"/>
      <c r="I3" s="158"/>
      <c r="J3" s="158"/>
      <c r="K3" s="158"/>
    </row>
    <row r="4" spans="2:11" ht="15" x14ac:dyDescent="0.2">
      <c r="B4" s="158" t="s">
        <v>454</v>
      </c>
      <c r="C4" s="158"/>
      <c r="D4" s="158"/>
      <c r="E4" s="158"/>
      <c r="F4" s="158"/>
      <c r="G4" s="158"/>
      <c r="H4" s="158"/>
      <c r="I4" s="158"/>
      <c r="J4" s="158"/>
      <c r="K4" s="158"/>
    </row>
    <row r="7" spans="2:11" x14ac:dyDescent="0.2">
      <c r="K7" s="5" t="s">
        <v>108</v>
      </c>
    </row>
    <row r="8" spans="2:11" x14ac:dyDescent="0.2">
      <c r="K8" s="5" t="s">
        <v>37</v>
      </c>
    </row>
    <row r="9" spans="2:11" x14ac:dyDescent="0.2">
      <c r="K9" s="5" t="s">
        <v>18</v>
      </c>
    </row>
    <row r="11" spans="2:11" ht="13.5" thickBot="1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2:11" x14ac:dyDescent="0.2">
      <c r="B12" s="5" t="s">
        <v>109</v>
      </c>
      <c r="G12" s="18"/>
    </row>
    <row r="13" spans="2:11" x14ac:dyDescent="0.2">
      <c r="B13" s="5" t="s">
        <v>610</v>
      </c>
      <c r="G13" s="18"/>
    </row>
    <row r="14" spans="2:11" x14ac:dyDescent="0.2">
      <c r="B14" s="5"/>
      <c r="G14" s="18"/>
    </row>
    <row r="15" spans="2:11" x14ac:dyDescent="0.2">
      <c r="B15" s="5"/>
      <c r="F15" s="20" t="s">
        <v>197</v>
      </c>
    </row>
    <row r="16" spans="2:11" ht="13.5" thickBot="1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2">
      <c r="B17" s="2" t="s">
        <v>77</v>
      </c>
      <c r="C17" s="3" t="s">
        <v>77</v>
      </c>
      <c r="D17" s="3" t="s">
        <v>81</v>
      </c>
      <c r="E17" s="3"/>
      <c r="F17" s="3" t="s">
        <v>86</v>
      </c>
      <c r="G17" s="3" t="s">
        <v>88</v>
      </c>
      <c r="H17" s="3" t="s">
        <v>88</v>
      </c>
      <c r="I17" s="3" t="s">
        <v>111</v>
      </c>
      <c r="J17" s="3" t="s">
        <v>114</v>
      </c>
      <c r="K17" s="3" t="s">
        <v>104</v>
      </c>
    </row>
    <row r="18" spans="2:11" x14ac:dyDescent="0.2">
      <c r="B18" s="2" t="s">
        <v>78</v>
      </c>
      <c r="C18" s="3" t="s">
        <v>79</v>
      </c>
      <c r="D18" s="3" t="s">
        <v>82</v>
      </c>
      <c r="E18" s="3"/>
      <c r="F18" s="3" t="s">
        <v>87</v>
      </c>
      <c r="G18" s="3" t="s">
        <v>89</v>
      </c>
      <c r="H18" s="3" t="s">
        <v>89</v>
      </c>
      <c r="I18" s="3" t="s">
        <v>112</v>
      </c>
      <c r="J18" s="3" t="s">
        <v>201</v>
      </c>
      <c r="K18" s="3"/>
    </row>
    <row r="19" spans="2:11" x14ac:dyDescent="0.2">
      <c r="B19" s="2"/>
      <c r="C19" s="3" t="s">
        <v>80</v>
      </c>
      <c r="D19" s="3" t="s">
        <v>83</v>
      </c>
      <c r="E19" s="3"/>
      <c r="F19" s="3" t="s">
        <v>200</v>
      </c>
      <c r="G19" s="3" t="s">
        <v>90</v>
      </c>
      <c r="H19" s="3" t="s">
        <v>91</v>
      </c>
      <c r="I19" s="3" t="s">
        <v>113</v>
      </c>
      <c r="J19" s="3" t="s">
        <v>115</v>
      </c>
      <c r="K19" s="3"/>
    </row>
    <row r="20" spans="2:11" x14ac:dyDescent="0.2">
      <c r="B20" s="2"/>
      <c r="C20" s="3"/>
      <c r="D20" s="3" t="s">
        <v>84</v>
      </c>
      <c r="E20" s="3"/>
      <c r="F20" s="3" t="s">
        <v>110</v>
      </c>
      <c r="G20" s="137" t="s">
        <v>543</v>
      </c>
      <c r="H20" s="3" t="s">
        <v>611</v>
      </c>
      <c r="I20" s="3"/>
      <c r="J20" s="3" t="s">
        <v>116</v>
      </c>
      <c r="K20" s="3"/>
    </row>
    <row r="21" spans="2:11" x14ac:dyDescent="0.2">
      <c r="B21" s="2"/>
      <c r="C21" s="3"/>
      <c r="D21" s="3" t="s">
        <v>85</v>
      </c>
      <c r="E21" s="3"/>
      <c r="F21" s="3"/>
      <c r="G21" s="3"/>
      <c r="H21" s="3"/>
      <c r="I21" s="3"/>
      <c r="J21" s="3" t="s">
        <v>117</v>
      </c>
      <c r="K21" s="3"/>
    </row>
    <row r="22" spans="2:11" x14ac:dyDescent="0.2">
      <c r="B22" s="2"/>
      <c r="C22" s="3"/>
      <c r="D22" s="3" t="s">
        <v>543</v>
      </c>
      <c r="E22" s="3"/>
      <c r="F22" s="3"/>
      <c r="G22" s="3"/>
      <c r="H22" s="3"/>
      <c r="I22" s="3"/>
      <c r="J22" s="3" t="s">
        <v>118</v>
      </c>
      <c r="K22" s="3"/>
    </row>
    <row r="23" spans="2:11" ht="6" customHeight="1" x14ac:dyDescent="0.2">
      <c r="B23" s="7"/>
      <c r="C23" s="8"/>
      <c r="D23" s="8"/>
      <c r="E23" s="8"/>
      <c r="F23" s="8"/>
      <c r="G23" s="8"/>
      <c r="H23" s="8"/>
      <c r="I23" s="8"/>
      <c r="J23" s="8"/>
      <c r="K23" s="9"/>
    </row>
    <row r="24" spans="2:11" ht="13.5" thickBot="1" x14ac:dyDescent="0.25">
      <c r="B24" s="14">
        <v>1</v>
      </c>
      <c r="C24" s="14">
        <v>2</v>
      </c>
      <c r="D24" s="14">
        <v>3</v>
      </c>
      <c r="E24" s="14"/>
      <c r="F24" s="14">
        <v>4</v>
      </c>
      <c r="G24" s="14">
        <v>5</v>
      </c>
      <c r="H24" s="14">
        <v>6</v>
      </c>
      <c r="I24" s="14">
        <v>7</v>
      </c>
      <c r="J24" s="14">
        <v>8</v>
      </c>
      <c r="K24" s="14">
        <v>9</v>
      </c>
    </row>
    <row r="27" spans="2:11" x14ac:dyDescent="0.2">
      <c r="B27" s="160" t="s">
        <v>612</v>
      </c>
      <c r="C27" s="154"/>
      <c r="D27" s="154"/>
      <c r="E27" s="154"/>
      <c r="F27" s="154"/>
      <c r="G27" s="154"/>
      <c r="H27" s="154"/>
      <c r="I27" s="154"/>
      <c r="J27" s="154"/>
      <c r="K27" s="154"/>
    </row>
    <row r="31" spans="2:11" x14ac:dyDescent="0.2">
      <c r="D31" s="1"/>
    </row>
    <row r="34" spans="2:4" x14ac:dyDescent="0.2">
      <c r="D34" s="5" t="s">
        <v>107</v>
      </c>
    </row>
    <row r="43" spans="2:4" x14ac:dyDescent="0.2">
      <c r="B43" t="s">
        <v>11</v>
      </c>
      <c r="C43" s="3">
        <v>1</v>
      </c>
      <c r="D43" t="s">
        <v>12</v>
      </c>
    </row>
    <row r="44" spans="2:4" x14ac:dyDescent="0.2">
      <c r="C44" s="3">
        <v>2</v>
      </c>
      <c r="D44" t="s">
        <v>13</v>
      </c>
    </row>
    <row r="45" spans="2:4" x14ac:dyDescent="0.2">
      <c r="C45" s="3"/>
      <c r="D45" t="s">
        <v>14</v>
      </c>
    </row>
    <row r="46" spans="2:4" x14ac:dyDescent="0.2">
      <c r="C46" s="3"/>
      <c r="D46" t="s">
        <v>15</v>
      </c>
    </row>
    <row r="47" spans="2:4" x14ac:dyDescent="0.2">
      <c r="C47" s="3">
        <v>3</v>
      </c>
      <c r="D47" t="s">
        <v>16</v>
      </c>
    </row>
    <row r="48" spans="2:4" x14ac:dyDescent="0.2">
      <c r="D48" t="s">
        <v>17</v>
      </c>
    </row>
  </sheetData>
  <mergeCells count="4">
    <mergeCell ref="B27:K27"/>
    <mergeCell ref="B3:K3"/>
    <mergeCell ref="B2:K2"/>
    <mergeCell ref="B4:K4"/>
  </mergeCells>
  <phoneticPr fontId="0" type="noConversion"/>
  <pageMargins left="0.75" right="0.75" top="1" bottom="1" header="0.5" footer="0.5"/>
  <pageSetup scale="65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0"/>
  <sheetViews>
    <sheetView zoomScale="85" workbookViewId="0">
      <selection activeCell="B2" sqref="B2:L41"/>
    </sheetView>
  </sheetViews>
  <sheetFormatPr defaultRowHeight="12.75" x14ac:dyDescent="0.2"/>
  <cols>
    <col min="2" max="2" width="14" customWidth="1"/>
    <col min="3" max="3" width="11.5703125" bestFit="1" customWidth="1"/>
    <col min="4" max="4" width="18.85546875" customWidth="1"/>
    <col min="5" max="5" width="1.7109375" customWidth="1"/>
    <col min="6" max="6" width="15.140625" bestFit="1" customWidth="1"/>
    <col min="7" max="7" width="17.42578125" bestFit="1" customWidth="1"/>
    <col min="8" max="8" width="16.7109375" bestFit="1" customWidth="1"/>
    <col min="9" max="9" width="18.7109375" bestFit="1" customWidth="1"/>
    <col min="10" max="10" width="16.42578125" bestFit="1" customWidth="1"/>
  </cols>
  <sheetData>
    <row r="2" spans="2:12" ht="15.75" x14ac:dyDescent="0.25">
      <c r="B2" s="159" t="s">
        <v>445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2:12" ht="15" x14ac:dyDescent="0.2">
      <c r="B3" s="158" t="s">
        <v>455</v>
      </c>
      <c r="C3" s="158"/>
      <c r="D3" s="158"/>
      <c r="E3" s="158"/>
      <c r="F3" s="158"/>
      <c r="G3" s="158"/>
      <c r="H3" s="158"/>
      <c r="I3" s="158"/>
      <c r="J3" s="158"/>
    </row>
    <row r="4" spans="2:12" ht="15" x14ac:dyDescent="0.2">
      <c r="B4" s="158" t="s">
        <v>454</v>
      </c>
      <c r="C4" s="158"/>
      <c r="D4" s="158"/>
      <c r="E4" s="158"/>
      <c r="F4" s="158"/>
      <c r="G4" s="158"/>
      <c r="H4" s="158"/>
      <c r="I4" s="158"/>
      <c r="J4" s="158"/>
    </row>
    <row r="6" spans="2:12" x14ac:dyDescent="0.2">
      <c r="J6" s="5" t="s">
        <v>119</v>
      </c>
    </row>
    <row r="7" spans="2:12" x14ac:dyDescent="0.2">
      <c r="J7" s="5" t="s">
        <v>18</v>
      </c>
    </row>
    <row r="10" spans="2:12" x14ac:dyDescent="0.2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2:12" x14ac:dyDescent="0.2">
      <c r="B11" s="5" t="s">
        <v>120</v>
      </c>
      <c r="G11" s="18"/>
    </row>
    <row r="12" spans="2:12" x14ac:dyDescent="0.2">
      <c r="B12" s="5" t="s">
        <v>613</v>
      </c>
      <c r="G12" s="18"/>
    </row>
    <row r="13" spans="2:12" x14ac:dyDescent="0.2">
      <c r="B13" s="5" t="s">
        <v>121</v>
      </c>
      <c r="F13" s="20"/>
    </row>
    <row r="14" spans="2:12" x14ac:dyDescent="0.2">
      <c r="B14" s="20" t="s">
        <v>122</v>
      </c>
      <c r="F14" s="20"/>
    </row>
    <row r="15" spans="2:12" x14ac:dyDescent="0.2">
      <c r="B15" s="5" t="s">
        <v>123</v>
      </c>
      <c r="F15" s="20"/>
    </row>
    <row r="16" spans="2:12" x14ac:dyDescent="0.2">
      <c r="B16" s="5"/>
      <c r="F16" s="20"/>
    </row>
    <row r="17" spans="2:11" x14ac:dyDescent="0.2">
      <c r="B17" s="5"/>
      <c r="F17" s="20" t="s">
        <v>197</v>
      </c>
    </row>
    <row r="18" spans="2:11" ht="13.5" thickBot="1" x14ac:dyDescent="0.25">
      <c r="B18" s="12"/>
      <c r="C18" s="12"/>
      <c r="D18" s="12"/>
      <c r="E18" s="12"/>
      <c r="F18" s="12"/>
      <c r="G18" s="12"/>
      <c r="H18" s="12"/>
      <c r="I18" s="12"/>
      <c r="J18" s="12"/>
    </row>
    <row r="19" spans="2:11" x14ac:dyDescent="0.2">
      <c r="B19" s="2" t="s">
        <v>21</v>
      </c>
      <c r="C19" s="3" t="s">
        <v>77</v>
      </c>
      <c r="D19" s="3" t="s">
        <v>125</v>
      </c>
      <c r="E19" s="3"/>
      <c r="F19" s="3" t="s">
        <v>128</v>
      </c>
      <c r="G19" s="3" t="s">
        <v>129</v>
      </c>
      <c r="H19" s="3" t="s">
        <v>130</v>
      </c>
      <c r="I19" s="3" t="s">
        <v>131</v>
      </c>
      <c r="J19" s="3" t="s">
        <v>104</v>
      </c>
    </row>
    <row r="20" spans="2:11" x14ac:dyDescent="0.2">
      <c r="B20" s="2" t="s">
        <v>78</v>
      </c>
      <c r="C20" s="3" t="s">
        <v>124</v>
      </c>
      <c r="D20" s="3" t="s">
        <v>126</v>
      </c>
      <c r="E20" s="3"/>
      <c r="F20" s="3"/>
      <c r="G20" s="3" t="s">
        <v>614</v>
      </c>
      <c r="H20" s="3" t="s">
        <v>615</v>
      </c>
      <c r="I20" s="3" t="s">
        <v>132</v>
      </c>
      <c r="J20" s="3"/>
    </row>
    <row r="21" spans="2:11" x14ac:dyDescent="0.2">
      <c r="B21" s="2"/>
      <c r="C21" s="3"/>
      <c r="D21" s="3" t="s">
        <v>202</v>
      </c>
      <c r="E21" s="3"/>
      <c r="F21" s="3"/>
      <c r="H21" s="3"/>
      <c r="I21" s="3" t="s">
        <v>133</v>
      </c>
      <c r="J21" s="3"/>
    </row>
    <row r="22" spans="2:11" x14ac:dyDescent="0.2">
      <c r="B22" s="2"/>
      <c r="C22" s="3"/>
      <c r="D22" s="3" t="s">
        <v>127</v>
      </c>
      <c r="E22" s="3"/>
      <c r="F22" s="3"/>
      <c r="G22" s="3"/>
      <c r="I22" s="3" t="s">
        <v>134</v>
      </c>
      <c r="J22" s="3"/>
    </row>
    <row r="23" spans="2:11" x14ac:dyDescent="0.2">
      <c r="B23" s="2"/>
      <c r="C23" s="3"/>
      <c r="D23" s="3" t="s">
        <v>85</v>
      </c>
      <c r="E23" s="3"/>
      <c r="F23" s="3"/>
      <c r="G23" s="3"/>
      <c r="H23" s="3"/>
      <c r="I23" s="3" t="s">
        <v>133</v>
      </c>
      <c r="J23" s="3"/>
    </row>
    <row r="24" spans="2:11" x14ac:dyDescent="0.2">
      <c r="B24" s="2"/>
      <c r="C24" s="3"/>
      <c r="D24" s="3" t="s">
        <v>543</v>
      </c>
      <c r="E24" s="3"/>
      <c r="F24" s="3"/>
      <c r="G24" s="3"/>
      <c r="H24" s="3"/>
      <c r="I24" s="3"/>
      <c r="J24" s="3"/>
    </row>
    <row r="25" spans="2:11" ht="6" customHeight="1" x14ac:dyDescent="0.2">
      <c r="B25" s="7"/>
      <c r="C25" s="8"/>
      <c r="D25" s="8"/>
      <c r="E25" s="8"/>
      <c r="F25" s="8"/>
      <c r="G25" s="8"/>
      <c r="H25" s="8"/>
      <c r="I25" s="8"/>
      <c r="J25" s="9"/>
    </row>
    <row r="26" spans="2:11" ht="13.5" thickBot="1" x14ac:dyDescent="0.25">
      <c r="B26" s="14">
        <v>1</v>
      </c>
      <c r="C26" s="14">
        <v>2</v>
      </c>
      <c r="D26" s="14">
        <v>3</v>
      </c>
      <c r="E26" s="14"/>
      <c r="F26" s="14">
        <v>4</v>
      </c>
      <c r="G26" s="14">
        <v>5</v>
      </c>
      <c r="H26" s="14">
        <v>6</v>
      </c>
      <c r="I26" s="14">
        <v>7</v>
      </c>
      <c r="J26" s="14">
        <v>8</v>
      </c>
    </row>
    <row r="30" spans="2:11" x14ac:dyDescent="0.2">
      <c r="B30" s="160" t="s">
        <v>552</v>
      </c>
      <c r="C30" s="154"/>
      <c r="D30" s="154"/>
      <c r="E30" s="154"/>
      <c r="F30" s="154"/>
      <c r="G30" s="154"/>
      <c r="H30" s="154"/>
      <c r="I30" s="154"/>
      <c r="J30" s="154"/>
      <c r="K30" s="29"/>
    </row>
    <row r="34" spans="2:4" x14ac:dyDescent="0.2">
      <c r="D34" s="1"/>
    </row>
    <row r="37" spans="2:4" x14ac:dyDescent="0.2">
      <c r="D37" s="5"/>
    </row>
    <row r="38" spans="2:4" x14ac:dyDescent="0.2">
      <c r="B38" s="5" t="s">
        <v>11</v>
      </c>
      <c r="C38" s="5" t="s">
        <v>135</v>
      </c>
    </row>
    <row r="39" spans="2:4" x14ac:dyDescent="0.2">
      <c r="B39" s="5"/>
      <c r="C39" s="5" t="s">
        <v>136</v>
      </c>
    </row>
    <row r="40" spans="2:4" x14ac:dyDescent="0.2">
      <c r="B40" s="5"/>
      <c r="C40" s="5" t="s">
        <v>137</v>
      </c>
    </row>
  </sheetData>
  <mergeCells count="4">
    <mergeCell ref="B30:J30"/>
    <mergeCell ref="B3:J3"/>
    <mergeCell ref="B4:J4"/>
    <mergeCell ref="B2:L2"/>
  </mergeCells>
  <phoneticPr fontId="0" type="noConversion"/>
  <pageMargins left="0.75" right="0.75" top="1" bottom="1" header="0.5" footer="0.5"/>
  <pageSetup scale="57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1"/>
  <sheetViews>
    <sheetView zoomScale="95" workbookViewId="0">
      <selection activeCell="B2" sqref="B2:I31"/>
    </sheetView>
  </sheetViews>
  <sheetFormatPr defaultRowHeight="12.75" x14ac:dyDescent="0.2"/>
  <cols>
    <col min="3" max="3" width="22.85546875" customWidth="1"/>
    <col min="4" max="4" width="17.5703125" customWidth="1"/>
    <col min="5" max="5" width="15.5703125" customWidth="1"/>
    <col min="6" max="6" width="15.42578125" customWidth="1"/>
    <col min="7" max="7" width="17.7109375" customWidth="1"/>
    <col min="8" max="8" width="19.140625" customWidth="1"/>
  </cols>
  <sheetData>
    <row r="2" spans="2:9" ht="15.75" x14ac:dyDescent="0.25">
      <c r="B2" s="159" t="s">
        <v>445</v>
      </c>
      <c r="C2" s="159"/>
      <c r="D2" s="159"/>
      <c r="E2" s="159"/>
      <c r="F2" s="159"/>
      <c r="G2" s="159"/>
      <c r="H2" s="159"/>
      <c r="I2" s="159"/>
    </row>
    <row r="3" spans="2:9" ht="15" x14ac:dyDescent="0.2">
      <c r="B3" s="158" t="s">
        <v>455</v>
      </c>
      <c r="C3" s="158"/>
      <c r="D3" s="158"/>
      <c r="E3" s="158"/>
      <c r="F3" s="158"/>
      <c r="G3" s="158"/>
      <c r="H3" s="158"/>
    </row>
    <row r="4" spans="2:9" ht="15" x14ac:dyDescent="0.2">
      <c r="B4" s="158" t="s">
        <v>454</v>
      </c>
      <c r="C4" s="158"/>
      <c r="D4" s="158"/>
      <c r="E4" s="158"/>
      <c r="F4" s="158"/>
      <c r="G4" s="158"/>
      <c r="H4" s="158"/>
    </row>
    <row r="8" spans="2:9" x14ac:dyDescent="0.2">
      <c r="B8" s="5" t="s">
        <v>138</v>
      </c>
      <c r="H8" s="5" t="s">
        <v>139</v>
      </c>
    </row>
    <row r="9" spans="2:9" x14ac:dyDescent="0.2">
      <c r="H9" s="5" t="s">
        <v>140</v>
      </c>
    </row>
    <row r="10" spans="2:9" x14ac:dyDescent="0.2">
      <c r="B10" s="153" t="s">
        <v>141</v>
      </c>
      <c r="C10" s="153"/>
      <c r="D10" s="153"/>
      <c r="E10" s="153"/>
      <c r="F10" s="153"/>
      <c r="G10" s="153"/>
      <c r="H10" s="153"/>
    </row>
    <row r="12" spans="2:9" x14ac:dyDescent="0.2">
      <c r="B12" s="22" t="s">
        <v>142</v>
      </c>
      <c r="C12" s="22" t="s">
        <v>143</v>
      </c>
      <c r="D12" s="22" t="s">
        <v>152</v>
      </c>
      <c r="E12" s="22"/>
      <c r="F12" s="23" t="s">
        <v>144</v>
      </c>
      <c r="G12" s="23" t="s">
        <v>145</v>
      </c>
      <c r="H12" s="23" t="s">
        <v>144</v>
      </c>
    </row>
    <row r="13" spans="2:9" ht="13.5" thickBot="1" x14ac:dyDescent="0.25">
      <c r="B13" s="12"/>
      <c r="C13" s="12"/>
      <c r="D13" s="14" t="s">
        <v>502</v>
      </c>
      <c r="E13" s="14" t="s">
        <v>543</v>
      </c>
      <c r="F13" s="14" t="s">
        <v>550</v>
      </c>
      <c r="G13" s="14" t="s">
        <v>550</v>
      </c>
      <c r="H13" s="14" t="s">
        <v>601</v>
      </c>
    </row>
    <row r="15" spans="2:9" ht="15" customHeight="1" x14ac:dyDescent="0.2">
      <c r="B15" s="3">
        <v>1</v>
      </c>
      <c r="C15" t="s">
        <v>146</v>
      </c>
      <c r="D15">
        <f>'Statement II Non Plan(Complete)'!C51</f>
        <v>231188</v>
      </c>
      <c r="E15">
        <f>'Statement II Non Plan(Complete)'!A62</f>
        <v>0</v>
      </c>
      <c r="F15">
        <f>'Statement II Non Plan(Complete)'!E51</f>
        <v>69000</v>
      </c>
      <c r="G15" s="41">
        <f>'Statement II Non Plan(Complete)'!H51</f>
        <v>176500</v>
      </c>
      <c r="H15" s="41">
        <f>'Statement II Non Plan(Complete)'!I51</f>
        <v>202974.99999999997</v>
      </c>
    </row>
    <row r="16" spans="2:9" ht="15" customHeight="1" x14ac:dyDescent="0.2">
      <c r="D16" s="8"/>
      <c r="E16" s="8"/>
      <c r="F16" s="8"/>
      <c r="G16" s="8"/>
      <c r="H16" s="8"/>
    </row>
    <row r="17" spans="2:8" s="5" customFormat="1" ht="21.75" customHeight="1" thickBot="1" x14ac:dyDescent="0.25">
      <c r="C17" s="5" t="s">
        <v>34</v>
      </c>
      <c r="D17" s="24">
        <f>D15</f>
        <v>231188</v>
      </c>
      <c r="E17" s="24">
        <f>E15</f>
        <v>0</v>
      </c>
      <c r="F17" s="24">
        <f>F15</f>
        <v>69000</v>
      </c>
      <c r="G17" s="24">
        <f>G15</f>
        <v>176500</v>
      </c>
      <c r="H17" s="24">
        <f>H15</f>
        <v>202974.99999999997</v>
      </c>
    </row>
    <row r="18" spans="2:8" ht="15" customHeight="1" x14ac:dyDescent="0.2"/>
    <row r="19" spans="2:8" ht="15" customHeight="1" x14ac:dyDescent="0.2">
      <c r="B19" s="3">
        <v>2</v>
      </c>
      <c r="C19" t="s">
        <v>147</v>
      </c>
      <c r="D19">
        <f>'Statement II Non Plan(Complete)'!C54</f>
        <v>97939</v>
      </c>
      <c r="E19">
        <f>'Statement II Non Plan(Complete)'!D54</f>
        <v>192773</v>
      </c>
      <c r="F19">
        <f>'Statement II Non Plan(Complete)'!E54</f>
        <v>402499.99999999994</v>
      </c>
      <c r="G19" s="41">
        <f>'Statement II Non Plan(Complete)'!H54</f>
        <v>402500</v>
      </c>
      <c r="H19" s="41">
        <f>'Statement II Non Plan(Complete)'!I54</f>
        <v>462874.99999999994</v>
      </c>
    </row>
    <row r="20" spans="2:8" ht="15" customHeight="1" x14ac:dyDescent="0.2">
      <c r="D20" s="8"/>
      <c r="E20" s="8"/>
      <c r="F20" s="8"/>
      <c r="G20" s="8"/>
      <c r="H20" s="8"/>
    </row>
    <row r="21" spans="2:8" ht="21.75" customHeight="1" thickBot="1" x14ac:dyDescent="0.25">
      <c r="B21" s="5"/>
      <c r="C21" s="5" t="s">
        <v>34</v>
      </c>
      <c r="D21" s="24">
        <f>D19</f>
        <v>97939</v>
      </c>
      <c r="E21" s="24">
        <f>E19</f>
        <v>192773</v>
      </c>
      <c r="F21" s="24">
        <f>F19</f>
        <v>402499.99999999994</v>
      </c>
      <c r="G21" s="24">
        <f>G19</f>
        <v>402500</v>
      </c>
      <c r="H21" s="24">
        <f>H19</f>
        <v>462874.99999999994</v>
      </c>
    </row>
    <row r="22" spans="2:8" ht="15" customHeight="1" x14ac:dyDescent="0.2"/>
    <row r="23" spans="2:8" ht="15" customHeight="1" x14ac:dyDescent="0.2">
      <c r="B23" s="3">
        <v>3</v>
      </c>
      <c r="C23" t="s">
        <v>148</v>
      </c>
      <c r="D23">
        <f>D25-D15-D19</f>
        <v>289460</v>
      </c>
      <c r="E23">
        <f>E25-E15-E19</f>
        <v>774857</v>
      </c>
      <c r="F23">
        <f>F25-F15-F19</f>
        <v>1131600</v>
      </c>
      <c r="G23">
        <f>G25-G15-G19</f>
        <v>1116600</v>
      </c>
      <c r="H23">
        <f>H25-H15-H19</f>
        <v>1284090</v>
      </c>
    </row>
    <row r="24" spans="2:8" ht="15" customHeight="1" x14ac:dyDescent="0.2">
      <c r="D24" s="8"/>
      <c r="E24" s="8"/>
      <c r="F24" s="8"/>
      <c r="G24" s="8"/>
      <c r="H24" s="8"/>
    </row>
    <row r="25" spans="2:8" ht="21.75" customHeight="1" thickBot="1" x14ac:dyDescent="0.25">
      <c r="B25" s="5"/>
      <c r="C25" s="5" t="s">
        <v>34</v>
      </c>
      <c r="D25" s="24">
        <f>SUM('Statement II Non Plan(Complete)'!C51:C58)</f>
        <v>618587</v>
      </c>
      <c r="E25" s="24">
        <f>SUM('Statement II Non Plan(Complete)'!D51:D58)</f>
        <v>967630</v>
      </c>
      <c r="F25" s="24">
        <f>SUM('Statement II Non Plan(Complete)'!E51:E58)</f>
        <v>1603100</v>
      </c>
      <c r="G25" s="46">
        <f>SUM('Statement II Non Plan(Complete)'!H51:H58)</f>
        <v>1695600</v>
      </c>
      <c r="H25" s="46">
        <f>SUM('Statement II Non Plan(Complete)'!I51:I58)</f>
        <v>1949940</v>
      </c>
    </row>
    <row r="26" spans="2:8" ht="15" customHeight="1" x14ac:dyDescent="0.2"/>
    <row r="27" spans="2:8" ht="15" customHeight="1" x14ac:dyDescent="0.2">
      <c r="B27" s="3">
        <v>4</v>
      </c>
      <c r="C27" t="s">
        <v>149</v>
      </c>
      <c r="D27" s="3" t="s">
        <v>243</v>
      </c>
    </row>
    <row r="28" spans="2:8" ht="15" customHeight="1" x14ac:dyDescent="0.2"/>
    <row r="30" spans="2:8" x14ac:dyDescent="0.2">
      <c r="C30" t="s">
        <v>11</v>
      </c>
      <c r="D30" t="s">
        <v>150</v>
      </c>
    </row>
    <row r="31" spans="2:8" x14ac:dyDescent="0.2">
      <c r="D31" t="s">
        <v>151</v>
      </c>
    </row>
  </sheetData>
  <mergeCells count="4">
    <mergeCell ref="B3:H3"/>
    <mergeCell ref="B4:H4"/>
    <mergeCell ref="B2:I2"/>
    <mergeCell ref="B10:H10"/>
  </mergeCells>
  <phoneticPr fontId="0" type="noConversion"/>
  <pageMargins left="0.75" right="0.75" top="1" bottom="1" header="0.5" footer="0.5"/>
  <pageSetup scale="91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N36"/>
  <sheetViews>
    <sheetView zoomScale="70" zoomScaleNormal="70" workbookViewId="0">
      <selection activeCell="B3" sqref="B3:N36"/>
    </sheetView>
  </sheetViews>
  <sheetFormatPr defaultRowHeight="12.75" x14ac:dyDescent="0.2"/>
  <cols>
    <col min="1" max="1" width="3.5703125" customWidth="1"/>
    <col min="2" max="2" width="25" bestFit="1" customWidth="1"/>
    <col min="3" max="3" width="11.28515625" customWidth="1"/>
    <col min="4" max="4" width="14.85546875" bestFit="1" customWidth="1"/>
    <col min="5" max="5" width="15" bestFit="1" customWidth="1"/>
    <col min="6" max="7" width="12.7109375" bestFit="1" customWidth="1"/>
    <col min="8" max="8" width="12.85546875" bestFit="1" customWidth="1"/>
    <col min="9" max="9" width="16.5703125" bestFit="1" customWidth="1"/>
    <col min="10" max="10" width="16" bestFit="1" customWidth="1"/>
    <col min="11" max="11" width="14.5703125" customWidth="1"/>
    <col min="12" max="12" width="13.140625" bestFit="1" customWidth="1"/>
    <col min="13" max="13" width="19" customWidth="1"/>
    <col min="14" max="14" width="13.42578125" customWidth="1"/>
  </cols>
  <sheetData>
    <row r="3" spans="2:14" ht="15.75" x14ac:dyDescent="0.25">
      <c r="B3" s="159" t="s">
        <v>445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2:14" ht="15" x14ac:dyDescent="0.2">
      <c r="B4" s="158" t="s">
        <v>455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</row>
    <row r="5" spans="2:14" ht="15" x14ac:dyDescent="0.2">
      <c r="B5" s="158" t="s">
        <v>454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</row>
    <row r="7" spans="2:14" x14ac:dyDescent="0.2">
      <c r="M7" s="5" t="s">
        <v>468</v>
      </c>
    </row>
    <row r="8" spans="2:14" x14ac:dyDescent="0.2">
      <c r="M8" s="5" t="s">
        <v>159</v>
      </c>
    </row>
    <row r="10" spans="2:14" x14ac:dyDescent="0.2">
      <c r="B10" s="153" t="s">
        <v>748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</row>
    <row r="11" spans="2:14" x14ac:dyDescent="0.2">
      <c r="C11" s="5"/>
    </row>
    <row r="12" spans="2:14" x14ac:dyDescent="0.2">
      <c r="C12" s="5"/>
    </row>
    <row r="13" spans="2:14" ht="13.5" thickBot="1" x14ac:dyDescent="0.25"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2:14" s="3" customFormat="1" x14ac:dyDescent="0.2">
      <c r="C14" s="2" t="s">
        <v>156</v>
      </c>
      <c r="E14" s="3" t="s">
        <v>6</v>
      </c>
      <c r="F14" s="3" t="s">
        <v>9</v>
      </c>
      <c r="G14" s="3" t="s">
        <v>10</v>
      </c>
      <c r="H14" s="3" t="s">
        <v>158</v>
      </c>
      <c r="I14" s="3" t="s">
        <v>73</v>
      </c>
      <c r="J14" s="3" t="s">
        <v>72</v>
      </c>
      <c r="K14" s="84" t="s">
        <v>451</v>
      </c>
      <c r="M14" s="3" t="s">
        <v>452</v>
      </c>
    </row>
    <row r="15" spans="2:14" s="3" customFormat="1" x14ac:dyDescent="0.2">
      <c r="C15" s="2"/>
      <c r="F15" s="3" t="s">
        <v>157</v>
      </c>
      <c r="G15" s="3" t="s">
        <v>157</v>
      </c>
      <c r="K15" s="84" t="s">
        <v>450</v>
      </c>
      <c r="M15" s="3" t="s">
        <v>453</v>
      </c>
    </row>
    <row r="16" spans="2:14" s="3" customFormat="1" x14ac:dyDescent="0.2">
      <c r="C16" s="137" t="s">
        <v>502</v>
      </c>
      <c r="D16" s="137" t="s">
        <v>543</v>
      </c>
      <c r="E16" s="3" t="s">
        <v>550</v>
      </c>
      <c r="F16" s="137" t="s">
        <v>543</v>
      </c>
      <c r="G16" s="137" t="s">
        <v>550</v>
      </c>
      <c r="H16" s="3" t="s">
        <v>153</v>
      </c>
      <c r="I16" s="137" t="s">
        <v>550</v>
      </c>
      <c r="J16" s="3" t="s">
        <v>601</v>
      </c>
      <c r="K16" s="3" t="s">
        <v>154</v>
      </c>
      <c r="L16" s="3" t="s">
        <v>155</v>
      </c>
      <c r="M16" s="3" t="s">
        <v>154</v>
      </c>
      <c r="N16" s="3" t="s">
        <v>155</v>
      </c>
    </row>
    <row r="17" spans="2:14" ht="6" customHeight="1" x14ac:dyDescent="0.2">
      <c r="C17" s="7"/>
      <c r="D17" s="8"/>
      <c r="E17" s="8"/>
      <c r="F17" s="8"/>
      <c r="G17" s="8"/>
      <c r="H17" s="8"/>
      <c r="I17" s="8"/>
      <c r="J17" s="8"/>
      <c r="K17" s="8"/>
      <c r="L17" s="9"/>
      <c r="M17" s="9"/>
      <c r="N17" s="9"/>
    </row>
    <row r="18" spans="2:14" ht="13.5" thickBot="1" x14ac:dyDescent="0.25">
      <c r="C18" s="80">
        <v>2</v>
      </c>
      <c r="D18" s="14">
        <v>3</v>
      </c>
      <c r="E18" s="14">
        <v>4</v>
      </c>
      <c r="F18" s="14">
        <v>5</v>
      </c>
      <c r="G18" s="14">
        <v>6</v>
      </c>
      <c r="H18" s="14">
        <v>7</v>
      </c>
      <c r="I18" s="14">
        <v>8</v>
      </c>
      <c r="J18" s="14">
        <v>9</v>
      </c>
      <c r="K18" s="14">
        <v>10</v>
      </c>
      <c r="L18" s="14">
        <v>11</v>
      </c>
      <c r="M18" s="14">
        <v>12</v>
      </c>
      <c r="N18" s="15">
        <v>13</v>
      </c>
    </row>
    <row r="19" spans="2:14" x14ac:dyDescent="0.2">
      <c r="C19" s="81"/>
    </row>
    <row r="20" spans="2:14" x14ac:dyDescent="0.2">
      <c r="B20" s="5" t="s">
        <v>440</v>
      </c>
    </row>
    <row r="22" spans="2:14" x14ac:dyDescent="0.2">
      <c r="B22" t="s">
        <v>444</v>
      </c>
      <c r="C22">
        <v>60000000</v>
      </c>
      <c r="D22" s="126">
        <v>34000000</v>
      </c>
      <c r="E22" s="41">
        <f>E25-E23</f>
        <v>51328884.149999991</v>
      </c>
      <c r="F22">
        <v>24000000</v>
      </c>
      <c r="G22" s="123">
        <v>10000000</v>
      </c>
      <c r="H22">
        <f>G22+F22</f>
        <v>34000000</v>
      </c>
      <c r="I22" s="41">
        <f>I25-I23</f>
        <v>78456937</v>
      </c>
      <c r="J22" s="41">
        <f>'Statement I Non Plan(Complete)'!E97</f>
        <v>96504376.599999994</v>
      </c>
      <c r="K22" s="41">
        <f>E25+I22</f>
        <v>161703537.14999998</v>
      </c>
      <c r="L22" s="41">
        <f>J22-I22</f>
        <v>18047439.599999994</v>
      </c>
      <c r="M22" s="53" t="s">
        <v>449</v>
      </c>
      <c r="N22" t="s">
        <v>383</v>
      </c>
    </row>
    <row r="23" spans="2:14" x14ac:dyDescent="0.2">
      <c r="B23" t="s">
        <v>443</v>
      </c>
      <c r="C23" s="115">
        <v>4101497</v>
      </c>
      <c r="D23" s="126">
        <v>6023966</v>
      </c>
      <c r="E23">
        <v>31917716</v>
      </c>
      <c r="F23" s="124">
        <v>495875</v>
      </c>
      <c r="G23" s="123">
        <v>4154437</v>
      </c>
      <c r="H23" s="41">
        <f>G23+F23</f>
        <v>4650312</v>
      </c>
      <c r="I23" s="41">
        <f>G23</f>
        <v>4154437</v>
      </c>
      <c r="J23">
        <f>ROUND(I23*1.075,0)</f>
        <v>4466020</v>
      </c>
      <c r="K23" s="41">
        <f>E23-I23</f>
        <v>27763279</v>
      </c>
      <c r="L23" s="41">
        <f>J23-I23</f>
        <v>311583</v>
      </c>
      <c r="M23" t="s">
        <v>384</v>
      </c>
      <c r="N23" t="s">
        <v>384</v>
      </c>
    </row>
    <row r="24" spans="2:14" x14ac:dyDescent="0.2">
      <c r="M24" s="6" t="s">
        <v>543</v>
      </c>
      <c r="N24" s="6" t="s">
        <v>543</v>
      </c>
    </row>
    <row r="25" spans="2:14" ht="13.5" thickBot="1" x14ac:dyDescent="0.25">
      <c r="B25" s="52" t="s">
        <v>34</v>
      </c>
      <c r="C25" s="52">
        <f>SUM(C22:C24)</f>
        <v>64101497</v>
      </c>
      <c r="D25" s="52">
        <f t="shared" ref="D25:L25" si="0">SUM(D22:D24)</f>
        <v>40023966</v>
      </c>
      <c r="E25" s="76">
        <f>'Statement I Non Plan(Complete)'!C97</f>
        <v>83246600.149999991</v>
      </c>
      <c r="F25" s="52">
        <f t="shared" si="0"/>
        <v>24495875</v>
      </c>
      <c r="G25" s="52">
        <f t="shared" si="0"/>
        <v>14154437</v>
      </c>
      <c r="H25" s="52">
        <f t="shared" si="0"/>
        <v>38650312</v>
      </c>
      <c r="I25" s="76">
        <f>'Statement II Non Plan(Complete)'!H109</f>
        <v>82611374</v>
      </c>
      <c r="J25" s="76">
        <f>'Statement II Non Plan(Complete)'!I109</f>
        <v>96389377</v>
      </c>
      <c r="K25" s="52">
        <f t="shared" si="0"/>
        <v>189466816.14999998</v>
      </c>
      <c r="L25" s="52">
        <f t="shared" si="0"/>
        <v>18359022.599999994</v>
      </c>
      <c r="M25" t="s">
        <v>385</v>
      </c>
      <c r="N25" t="s">
        <v>385</v>
      </c>
    </row>
    <row r="26" spans="2:14" ht="13.5" thickTop="1" x14ac:dyDescent="0.2">
      <c r="M26" t="s">
        <v>386</v>
      </c>
      <c r="N26" t="s">
        <v>386</v>
      </c>
    </row>
    <row r="27" spans="2:14" x14ac:dyDescent="0.2">
      <c r="M27" t="s">
        <v>387</v>
      </c>
      <c r="N27" t="s">
        <v>387</v>
      </c>
    </row>
    <row r="28" spans="2:14" x14ac:dyDescent="0.2">
      <c r="M28" s="53" t="s">
        <v>388</v>
      </c>
      <c r="N28" s="53" t="s">
        <v>388</v>
      </c>
    </row>
    <row r="29" spans="2:14" x14ac:dyDescent="0.2">
      <c r="M29" t="s">
        <v>389</v>
      </c>
      <c r="N29" t="s">
        <v>389</v>
      </c>
    </row>
    <row r="30" spans="2:14" x14ac:dyDescent="0.2">
      <c r="M30" t="s">
        <v>390</v>
      </c>
      <c r="N30" t="s">
        <v>390</v>
      </c>
    </row>
    <row r="31" spans="2:14" x14ac:dyDescent="0.2">
      <c r="M31" t="s">
        <v>391</v>
      </c>
      <c r="N31" t="s">
        <v>391</v>
      </c>
    </row>
    <row r="32" spans="2:14" x14ac:dyDescent="0.2">
      <c r="M32" s="53" t="s">
        <v>392</v>
      </c>
      <c r="N32" s="53" t="s">
        <v>392</v>
      </c>
    </row>
    <row r="33" spans="13:14" x14ac:dyDescent="0.2">
      <c r="M33" s="53" t="s">
        <v>448</v>
      </c>
      <c r="N33" s="53" t="s">
        <v>448</v>
      </c>
    </row>
    <row r="34" spans="13:14" x14ac:dyDescent="0.2">
      <c r="M34" t="s">
        <v>393</v>
      </c>
      <c r="N34" t="s">
        <v>393</v>
      </c>
    </row>
    <row r="35" spans="13:14" x14ac:dyDescent="0.2">
      <c r="M35" t="s">
        <v>394</v>
      </c>
      <c r="N35" t="s">
        <v>394</v>
      </c>
    </row>
    <row r="36" spans="13:14" x14ac:dyDescent="0.2">
      <c r="M36" s="53" t="s">
        <v>395</v>
      </c>
      <c r="N36" s="53" t="s">
        <v>395</v>
      </c>
    </row>
  </sheetData>
  <mergeCells count="4">
    <mergeCell ref="B3:N3"/>
    <mergeCell ref="B4:N4"/>
    <mergeCell ref="B5:N5"/>
    <mergeCell ref="B10:N10"/>
  </mergeCells>
  <phoneticPr fontId="0" type="noConversion"/>
  <pageMargins left="0.75" right="0.75" top="1" bottom="1" header="0.5" footer="0.5"/>
  <pageSetup scale="61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Q46"/>
  <sheetViews>
    <sheetView zoomScale="70" zoomScaleNormal="70" workbookViewId="0">
      <selection activeCell="B3" sqref="B3:P25"/>
    </sheetView>
  </sheetViews>
  <sheetFormatPr defaultRowHeight="12.75" x14ac:dyDescent="0.2"/>
  <cols>
    <col min="1" max="1" width="5" customWidth="1"/>
    <col min="2" max="2" width="8.7109375" customWidth="1"/>
    <col min="3" max="3" width="17" customWidth="1"/>
    <col min="4" max="4" width="15.140625" bestFit="1" customWidth="1"/>
    <col min="5" max="6" width="12.85546875" bestFit="1" customWidth="1"/>
    <col min="7" max="7" width="13" bestFit="1" customWidth="1"/>
    <col min="8" max="8" width="16.7109375" bestFit="1" customWidth="1"/>
    <col min="9" max="9" width="16.140625" bestFit="1" customWidth="1"/>
    <col min="10" max="10" width="9.28515625" customWidth="1"/>
    <col min="11" max="11" width="12.42578125" bestFit="1" customWidth="1"/>
    <col min="12" max="12" width="12.7109375" bestFit="1" customWidth="1"/>
    <col min="13" max="13" width="11.5703125" customWidth="1"/>
    <col min="14" max="14" width="9.28515625" bestFit="1" customWidth="1"/>
    <col min="15" max="15" width="12" bestFit="1" customWidth="1"/>
    <col min="16" max="16" width="24.7109375" bestFit="1" customWidth="1"/>
  </cols>
  <sheetData>
    <row r="3" spans="2:16" ht="15.75" x14ac:dyDescent="0.25">
      <c r="B3" s="159" t="s">
        <v>445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spans="2:16" ht="15" x14ac:dyDescent="0.2">
      <c r="B4" s="158" t="s">
        <v>455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</row>
    <row r="5" spans="2:16" ht="15" x14ac:dyDescent="0.2">
      <c r="B5" s="158" t="s">
        <v>454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</row>
    <row r="6" spans="2:16" x14ac:dyDescent="0.2">
      <c r="H6" s="18"/>
    </row>
    <row r="7" spans="2:16" x14ac:dyDescent="0.2">
      <c r="H7" s="18"/>
      <c r="L7" s="5" t="s">
        <v>469</v>
      </c>
    </row>
    <row r="8" spans="2:16" x14ac:dyDescent="0.2">
      <c r="L8" s="5" t="s">
        <v>159</v>
      </c>
    </row>
    <row r="10" spans="2:16" x14ac:dyDescent="0.2">
      <c r="B10" s="161" t="s">
        <v>616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</row>
    <row r="11" spans="2:16" x14ac:dyDescent="0.2">
      <c r="B11" s="153" t="s">
        <v>617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</row>
    <row r="12" spans="2:16" x14ac:dyDescent="0.2">
      <c r="B12" s="5"/>
    </row>
    <row r="13" spans="2:16" ht="13.5" thickBot="1" x14ac:dyDescent="0.25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2:16" s="3" customFormat="1" x14ac:dyDescent="0.2">
      <c r="B14" s="2" t="s">
        <v>21</v>
      </c>
      <c r="C14" s="3" t="s">
        <v>160</v>
      </c>
      <c r="E14" s="3" t="s">
        <v>618</v>
      </c>
      <c r="H14" s="3" t="s">
        <v>619</v>
      </c>
      <c r="L14" s="3" t="s">
        <v>620</v>
      </c>
      <c r="P14" s="6" t="s">
        <v>166</v>
      </c>
    </row>
    <row r="15" spans="2:16" s="3" customFormat="1" x14ac:dyDescent="0.2">
      <c r="B15" s="2"/>
      <c r="D15" s="3" t="s">
        <v>161</v>
      </c>
      <c r="E15" s="3" t="s">
        <v>162</v>
      </c>
      <c r="F15" s="3" t="s">
        <v>163</v>
      </c>
      <c r="G15" s="3" t="s">
        <v>164</v>
      </c>
      <c r="H15" s="3" t="s">
        <v>161</v>
      </c>
      <c r="I15" s="3" t="s">
        <v>162</v>
      </c>
      <c r="J15" s="3" t="s">
        <v>163</v>
      </c>
      <c r="K15" s="3" t="s">
        <v>164</v>
      </c>
      <c r="L15" s="3" t="s">
        <v>161</v>
      </c>
      <c r="M15" s="3" t="s">
        <v>162</v>
      </c>
      <c r="N15" s="3" t="s">
        <v>163</v>
      </c>
      <c r="O15" s="3" t="s">
        <v>164</v>
      </c>
      <c r="P15" s="3" t="s">
        <v>165</v>
      </c>
    </row>
    <row r="16" spans="2:16" s="3" customFormat="1" x14ac:dyDescent="0.2"/>
    <row r="17" spans="2:17" ht="6" customHeight="1" x14ac:dyDescent="0.2">
      <c r="B17" s="7"/>
      <c r="C17" s="8"/>
      <c r="D17" s="8"/>
      <c r="E17" s="8"/>
      <c r="F17" s="8"/>
      <c r="G17" s="8"/>
      <c r="H17" s="8"/>
      <c r="I17" s="8"/>
      <c r="J17" s="8"/>
      <c r="K17" s="9"/>
      <c r="L17" s="9"/>
      <c r="M17" s="9"/>
    </row>
    <row r="18" spans="2:17" ht="13.5" thickBot="1" x14ac:dyDescent="0.25">
      <c r="B18" s="14">
        <v>1</v>
      </c>
      <c r="C18" s="14">
        <v>2</v>
      </c>
      <c r="D18" s="14">
        <v>3</v>
      </c>
      <c r="E18" s="14">
        <v>4</v>
      </c>
      <c r="F18" s="14">
        <v>5</v>
      </c>
      <c r="G18" s="14">
        <v>6</v>
      </c>
      <c r="H18" s="14">
        <v>7</v>
      </c>
      <c r="I18" s="14">
        <v>8</v>
      </c>
      <c r="J18" s="14">
        <v>9</v>
      </c>
      <c r="K18" s="14">
        <v>10</v>
      </c>
      <c r="L18" s="14">
        <v>11</v>
      </c>
      <c r="M18" s="15">
        <v>12</v>
      </c>
      <c r="N18" s="13">
        <v>13</v>
      </c>
      <c r="O18" s="13">
        <v>14</v>
      </c>
      <c r="P18" s="13">
        <v>15</v>
      </c>
    </row>
    <row r="19" spans="2:17" x14ac:dyDescent="0.2">
      <c r="P19" s="6" t="s">
        <v>521</v>
      </c>
    </row>
    <row r="20" spans="2:17" x14ac:dyDescent="0.2">
      <c r="B20" s="3">
        <v>1</v>
      </c>
      <c r="C20" t="s">
        <v>442</v>
      </c>
      <c r="D20" s="41">
        <f>'Statement X (Complete)'!E25</f>
        <v>83246600.149999991</v>
      </c>
      <c r="G20" s="41">
        <f>ROUND(D20+E20+F20,0)</f>
        <v>83246600</v>
      </c>
      <c r="H20" s="41">
        <f>'Statement X (Complete)'!I25</f>
        <v>82611374</v>
      </c>
      <c r="I20" s="6"/>
      <c r="K20" s="41">
        <f>H20+I20+J20</f>
        <v>82611374</v>
      </c>
      <c r="L20" s="41">
        <f>'Statement X (Complete)'!J25</f>
        <v>96389377</v>
      </c>
      <c r="M20" s="6"/>
      <c r="O20" s="41">
        <f>L20+M20+N20</f>
        <v>96389377</v>
      </c>
      <c r="P20" s="6" t="s">
        <v>522</v>
      </c>
    </row>
    <row r="21" spans="2:17" x14ac:dyDescent="0.2">
      <c r="B21" s="3"/>
      <c r="P21" s="53" t="s">
        <v>523</v>
      </c>
    </row>
    <row r="22" spans="2:17" x14ac:dyDescent="0.2">
      <c r="B22" s="3">
        <v>2</v>
      </c>
      <c r="C22" t="s">
        <v>441</v>
      </c>
      <c r="E22" s="41">
        <f>'Statement I Plan (Complete)'!C26</f>
        <v>12170449.999999998</v>
      </c>
      <c r="G22" s="41">
        <f>ROUND(D22+E22+F22,0)</f>
        <v>12170450</v>
      </c>
      <c r="I22" s="41">
        <f>'Statement I Plan (Complete)'!D26</f>
        <v>26762500</v>
      </c>
      <c r="K22" s="41">
        <f>H22+I22+J22</f>
        <v>26762500</v>
      </c>
      <c r="M22" s="41">
        <f>'Statement I Plan (Complete)'!E26</f>
        <v>30776875</v>
      </c>
      <c r="O22" s="41">
        <f>L22+M22+N22</f>
        <v>30776875</v>
      </c>
      <c r="P22" s="6" t="s">
        <v>544</v>
      </c>
    </row>
    <row r="24" spans="2:17" ht="13.5" thickBot="1" x14ac:dyDescent="0.25">
      <c r="C24" s="52" t="s">
        <v>34</v>
      </c>
      <c r="D24" s="76">
        <f t="shared" ref="D24:P24" si="0">SUM(D19:D23)</f>
        <v>83246600.149999991</v>
      </c>
      <c r="E24" s="76">
        <f t="shared" si="0"/>
        <v>12170449.999999998</v>
      </c>
      <c r="F24" s="76">
        <f t="shared" si="0"/>
        <v>0</v>
      </c>
      <c r="G24" s="76">
        <f t="shared" si="0"/>
        <v>95417050</v>
      </c>
      <c r="H24" s="76">
        <f t="shared" si="0"/>
        <v>82611374</v>
      </c>
      <c r="I24" s="76">
        <f t="shared" si="0"/>
        <v>26762500</v>
      </c>
      <c r="J24" s="76">
        <f t="shared" si="0"/>
        <v>0</v>
      </c>
      <c r="K24" s="76">
        <f t="shared" si="0"/>
        <v>109373874</v>
      </c>
      <c r="L24" s="76">
        <f t="shared" si="0"/>
        <v>96389377</v>
      </c>
      <c r="M24" s="76">
        <f t="shared" si="0"/>
        <v>30776875</v>
      </c>
      <c r="N24" s="76">
        <f t="shared" si="0"/>
        <v>0</v>
      </c>
      <c r="O24" s="76">
        <f t="shared" si="0"/>
        <v>127166252</v>
      </c>
      <c r="P24" s="76">
        <f t="shared" si="0"/>
        <v>0</v>
      </c>
      <c r="Q24" s="5"/>
    </row>
    <row r="25" spans="2:17" ht="13.5" thickTop="1" x14ac:dyDescent="0.2"/>
    <row r="42" spans="3:3" x14ac:dyDescent="0.2">
      <c r="C42" s="3"/>
    </row>
    <row r="43" spans="3:3" x14ac:dyDescent="0.2">
      <c r="C43" s="3"/>
    </row>
    <row r="44" spans="3:3" x14ac:dyDescent="0.2">
      <c r="C44" s="3"/>
    </row>
    <row r="45" spans="3:3" x14ac:dyDescent="0.2">
      <c r="C45" s="3"/>
    </row>
    <row r="46" spans="3:3" x14ac:dyDescent="0.2">
      <c r="C46" s="3"/>
    </row>
  </sheetData>
  <mergeCells count="5">
    <mergeCell ref="B3:P3"/>
    <mergeCell ref="B4:P4"/>
    <mergeCell ref="B5:P5"/>
    <mergeCell ref="B10:P10"/>
    <mergeCell ref="B11:P11"/>
  </mergeCells>
  <phoneticPr fontId="0" type="noConversion"/>
  <pageMargins left="0.75" right="0.75" top="1" bottom="1" header="0.5" footer="0.5"/>
  <pageSetup paperSize="9" scale="6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9"/>
  <sheetViews>
    <sheetView workbookViewId="0">
      <selection activeCell="B2" sqref="B2:G38"/>
    </sheetView>
  </sheetViews>
  <sheetFormatPr defaultRowHeight="12.75" x14ac:dyDescent="0.2"/>
  <cols>
    <col min="2" max="2" width="21.42578125" customWidth="1"/>
    <col min="3" max="3" width="11.85546875" bestFit="1" customWidth="1"/>
    <col min="4" max="4" width="10" bestFit="1" customWidth="1"/>
    <col min="5" max="5" width="11.28515625" customWidth="1"/>
    <col min="6" max="6" width="14" bestFit="1" customWidth="1"/>
    <col min="7" max="7" width="16.28515625" bestFit="1" customWidth="1"/>
  </cols>
  <sheetData>
    <row r="2" spans="2:8" ht="15.75" x14ac:dyDescent="0.25">
      <c r="B2" s="159" t="s">
        <v>445</v>
      </c>
      <c r="C2" s="159"/>
      <c r="D2" s="159"/>
      <c r="E2" s="159"/>
      <c r="F2" s="159"/>
      <c r="G2" s="159"/>
    </row>
    <row r="3" spans="2:8" ht="15" x14ac:dyDescent="0.2">
      <c r="B3" s="158" t="s">
        <v>455</v>
      </c>
      <c r="C3" s="158"/>
      <c r="D3" s="158"/>
      <c r="E3" s="158"/>
      <c r="F3" s="158"/>
      <c r="G3" s="158"/>
    </row>
    <row r="4" spans="2:8" ht="15" x14ac:dyDescent="0.2">
      <c r="B4" s="158" t="s">
        <v>454</v>
      </c>
      <c r="C4" s="158"/>
      <c r="D4" s="158"/>
      <c r="E4" s="158"/>
      <c r="F4" s="158"/>
      <c r="G4" s="158"/>
    </row>
    <row r="6" spans="2:8" x14ac:dyDescent="0.2">
      <c r="G6" s="5" t="s">
        <v>471</v>
      </c>
    </row>
    <row r="7" spans="2:8" x14ac:dyDescent="0.2">
      <c r="G7" s="5" t="s">
        <v>169</v>
      </c>
    </row>
    <row r="8" spans="2:8" x14ac:dyDescent="0.2">
      <c r="G8" t="s">
        <v>178</v>
      </c>
    </row>
    <row r="10" spans="2:8" x14ac:dyDescent="0.2">
      <c r="B10" s="5" t="s">
        <v>179</v>
      </c>
    </row>
    <row r="11" spans="2:8" ht="13.5" thickBot="1" x14ac:dyDescent="0.25">
      <c r="B11" s="11"/>
      <c r="C11" s="12"/>
      <c r="D11" s="12"/>
      <c r="E11" s="12"/>
      <c r="F11" s="12"/>
      <c r="G11" s="12"/>
    </row>
    <row r="12" spans="2:8" s="3" customFormat="1" x14ac:dyDescent="0.2">
      <c r="B12" s="2" t="s">
        <v>180</v>
      </c>
      <c r="C12" s="3" t="s">
        <v>181</v>
      </c>
      <c r="D12" s="30" t="s">
        <v>204</v>
      </c>
      <c r="F12" s="3" t="s">
        <v>184</v>
      </c>
      <c r="G12" s="3" t="s">
        <v>184</v>
      </c>
    </row>
    <row r="13" spans="2:8" s="3" customFormat="1" x14ac:dyDescent="0.2">
      <c r="C13" s="3" t="s">
        <v>182</v>
      </c>
      <c r="F13" s="3" t="s">
        <v>185</v>
      </c>
      <c r="G13" s="3" t="s">
        <v>185</v>
      </c>
    </row>
    <row r="14" spans="2:8" s="3" customFormat="1" x14ac:dyDescent="0.2">
      <c r="C14" s="3" t="s">
        <v>183</v>
      </c>
      <c r="D14" s="3" t="s">
        <v>188</v>
      </c>
      <c r="E14" s="3" t="s">
        <v>189</v>
      </c>
      <c r="F14" s="3" t="s">
        <v>186</v>
      </c>
      <c r="G14" s="3" t="s">
        <v>187</v>
      </c>
    </row>
    <row r="15" spans="2:8" s="3" customFormat="1" x14ac:dyDescent="0.2">
      <c r="D15" s="25"/>
      <c r="F15" s="137" t="s">
        <v>550</v>
      </c>
      <c r="G15" s="3" t="s">
        <v>601</v>
      </c>
    </row>
    <row r="16" spans="2:8" ht="13.5" thickBot="1" x14ac:dyDescent="0.25">
      <c r="B16" s="13">
        <v>1</v>
      </c>
      <c r="C16" s="13">
        <v>2</v>
      </c>
      <c r="D16" s="13">
        <v>3</v>
      </c>
      <c r="E16" s="13">
        <v>4</v>
      </c>
      <c r="F16" s="13">
        <v>5</v>
      </c>
      <c r="G16" s="13">
        <v>6</v>
      </c>
      <c r="H16" s="3"/>
    </row>
    <row r="17" spans="2:8" x14ac:dyDescent="0.2">
      <c r="B17" s="18"/>
      <c r="C17" s="18"/>
      <c r="D17" s="18"/>
      <c r="E17" s="18"/>
      <c r="F17" s="18"/>
      <c r="G17" s="18"/>
      <c r="H17" s="18"/>
    </row>
    <row r="18" spans="2:8" x14ac:dyDescent="0.2">
      <c r="B18" s="18"/>
      <c r="C18" s="18"/>
      <c r="D18" s="18"/>
      <c r="E18" s="18"/>
      <c r="F18" s="18"/>
      <c r="G18" s="18"/>
      <c r="H18" s="18"/>
    </row>
    <row r="19" spans="2:8" x14ac:dyDescent="0.2">
      <c r="B19" s="18"/>
      <c r="C19" s="18"/>
      <c r="D19" s="18"/>
      <c r="E19" s="18"/>
      <c r="F19" s="18"/>
      <c r="G19" s="18"/>
      <c r="H19" s="18"/>
    </row>
    <row r="20" spans="2:8" x14ac:dyDescent="0.2">
      <c r="B20" s="162" t="s">
        <v>436</v>
      </c>
      <c r="C20" s="162"/>
      <c r="D20" s="162"/>
      <c r="E20" s="162"/>
      <c r="F20" s="162"/>
      <c r="G20" s="162"/>
      <c r="H20" s="18"/>
    </row>
    <row r="21" spans="2:8" s="5" customFormat="1" x14ac:dyDescent="0.2">
      <c r="B21" s="20"/>
      <c r="C21" s="20"/>
      <c r="D21" s="27"/>
      <c r="E21" s="27"/>
      <c r="F21" s="27"/>
      <c r="G21" s="27"/>
      <c r="H21" s="20"/>
    </row>
    <row r="22" spans="2:8" x14ac:dyDescent="0.2">
      <c r="B22" s="18"/>
      <c r="C22" s="18"/>
      <c r="D22" s="18"/>
      <c r="E22" s="18"/>
      <c r="F22" s="18"/>
      <c r="G22" s="18"/>
      <c r="H22" s="18"/>
    </row>
    <row r="23" spans="2:8" x14ac:dyDescent="0.2">
      <c r="B23" s="18"/>
      <c r="C23" s="18"/>
      <c r="D23" s="18"/>
      <c r="E23" s="18"/>
      <c r="F23" s="18"/>
      <c r="G23" s="18"/>
      <c r="H23" s="18"/>
    </row>
    <row r="24" spans="2:8" x14ac:dyDescent="0.2">
      <c r="B24" s="18"/>
      <c r="C24" s="18"/>
      <c r="D24" s="18"/>
      <c r="E24" s="18"/>
      <c r="F24" s="18"/>
      <c r="G24" s="18"/>
      <c r="H24" s="18"/>
    </row>
    <row r="25" spans="2:8" x14ac:dyDescent="0.2">
      <c r="B25" s="18"/>
      <c r="C25" s="18"/>
      <c r="D25" s="18"/>
      <c r="E25" s="18"/>
      <c r="F25" s="18"/>
      <c r="G25" s="18"/>
      <c r="H25" s="18"/>
    </row>
    <row r="26" spans="2:8" x14ac:dyDescent="0.2">
      <c r="B26" s="18"/>
      <c r="C26" s="18"/>
      <c r="D26" s="18"/>
      <c r="E26" s="18"/>
      <c r="F26" s="18"/>
      <c r="G26" s="18"/>
      <c r="H26" s="18"/>
    </row>
    <row r="27" spans="2:8" x14ac:dyDescent="0.2">
      <c r="B27" s="18"/>
      <c r="C27" s="18"/>
      <c r="D27" s="18"/>
      <c r="E27" s="18"/>
      <c r="F27" s="18"/>
      <c r="G27" s="18"/>
      <c r="H27" s="18"/>
    </row>
    <row r="28" spans="2:8" x14ac:dyDescent="0.2">
      <c r="B28" s="18"/>
      <c r="C28" s="18"/>
      <c r="D28" s="18"/>
      <c r="E28" s="18"/>
      <c r="F28" s="18"/>
      <c r="G28" s="18"/>
      <c r="H28" s="18"/>
    </row>
    <row r="29" spans="2:8" x14ac:dyDescent="0.2">
      <c r="B29" s="18"/>
      <c r="C29" s="18"/>
      <c r="D29" s="18"/>
      <c r="E29" s="18"/>
      <c r="F29" s="18"/>
      <c r="G29" s="18"/>
      <c r="H29" s="18"/>
    </row>
    <row r="30" spans="2:8" x14ac:dyDescent="0.2">
      <c r="B30" s="18"/>
      <c r="C30" s="21"/>
      <c r="D30" s="18"/>
      <c r="E30" s="18"/>
      <c r="F30" s="18"/>
      <c r="G30" s="18"/>
      <c r="H30" s="18"/>
    </row>
    <row r="31" spans="2:8" x14ac:dyDescent="0.2">
      <c r="B31" s="18"/>
      <c r="C31" s="21"/>
      <c r="D31" s="18"/>
      <c r="E31" s="18"/>
      <c r="F31" s="18"/>
      <c r="G31" s="18"/>
      <c r="H31" s="18"/>
    </row>
    <row r="32" spans="2:8" x14ac:dyDescent="0.2">
      <c r="B32" s="18"/>
      <c r="C32" s="21"/>
      <c r="D32" s="18"/>
      <c r="E32" s="18"/>
      <c r="F32" s="18"/>
      <c r="G32" s="18"/>
      <c r="H32" s="18"/>
    </row>
    <row r="33" spans="2:8" x14ac:dyDescent="0.2">
      <c r="B33" s="18"/>
      <c r="C33" s="21"/>
      <c r="D33" s="18"/>
      <c r="E33" s="18"/>
      <c r="F33" s="18"/>
      <c r="G33" s="18"/>
      <c r="H33" s="18"/>
    </row>
    <row r="34" spans="2:8" x14ac:dyDescent="0.2">
      <c r="B34" s="18"/>
      <c r="C34" s="21"/>
      <c r="D34" s="18"/>
      <c r="E34" s="18"/>
      <c r="F34" s="18"/>
      <c r="G34" s="18"/>
      <c r="H34" s="18"/>
    </row>
    <row r="35" spans="2:8" x14ac:dyDescent="0.2">
      <c r="B35" s="18"/>
      <c r="C35" s="18"/>
      <c r="D35" s="18"/>
      <c r="E35" s="18"/>
      <c r="F35" s="18"/>
      <c r="G35" s="18"/>
      <c r="H35" s="18"/>
    </row>
    <row r="36" spans="2:8" x14ac:dyDescent="0.2">
      <c r="B36" s="18"/>
      <c r="C36" s="18"/>
      <c r="D36" s="18"/>
      <c r="E36" s="18"/>
      <c r="F36" s="18"/>
      <c r="G36" s="18"/>
      <c r="H36" s="18"/>
    </row>
    <row r="37" spans="2:8" x14ac:dyDescent="0.2">
      <c r="B37" s="18" t="s">
        <v>190</v>
      </c>
      <c r="C37" s="18"/>
      <c r="D37" s="18"/>
      <c r="E37" s="18"/>
      <c r="F37" s="18"/>
      <c r="G37" s="18"/>
      <c r="H37" s="18"/>
    </row>
    <row r="38" spans="2:8" x14ac:dyDescent="0.2">
      <c r="B38" s="18" t="s">
        <v>191</v>
      </c>
      <c r="C38" s="18"/>
      <c r="D38" s="18"/>
      <c r="E38" s="18"/>
      <c r="F38" s="18"/>
      <c r="G38" s="18"/>
      <c r="H38" s="18"/>
    </row>
    <row r="39" spans="2:8" x14ac:dyDescent="0.2">
      <c r="B39" s="18"/>
      <c r="C39" s="18"/>
      <c r="D39" s="18"/>
      <c r="E39" s="18"/>
      <c r="F39" s="18"/>
      <c r="G39" s="18"/>
      <c r="H39" s="18"/>
    </row>
  </sheetData>
  <mergeCells count="4">
    <mergeCell ref="B20:G20"/>
    <mergeCell ref="B4:G4"/>
    <mergeCell ref="B3:G3"/>
    <mergeCell ref="B2:G2"/>
  </mergeCells>
  <phoneticPr fontId="0" type="noConversion"/>
  <pageMargins left="0.75" right="0.75" top="1" bottom="1" header="0.5" footer="0.5"/>
  <pageSetup scale="96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R106"/>
  <sheetViews>
    <sheetView topLeftCell="A86" zoomScale="70" zoomScaleNormal="70" workbookViewId="0">
      <selection activeCell="B2" sqref="B2:L96"/>
    </sheetView>
  </sheetViews>
  <sheetFormatPr defaultColWidth="12.42578125" defaultRowHeight="15" x14ac:dyDescent="0.2"/>
  <cols>
    <col min="1" max="1" width="26.28515625" style="31" customWidth="1"/>
    <col min="2" max="2" width="7.42578125" style="31" bestFit="1" customWidth="1"/>
    <col min="3" max="3" width="38.85546875" style="31" bestFit="1" customWidth="1"/>
    <col min="4" max="4" width="30.42578125" style="31" bestFit="1" customWidth="1"/>
    <col min="5" max="5" width="14.140625" style="31" customWidth="1"/>
    <col min="6" max="7" width="13.5703125" style="31" bestFit="1" customWidth="1"/>
    <col min="8" max="8" width="13.5703125" style="31" customWidth="1"/>
    <col min="9" max="9" width="12.140625" style="31" bestFit="1" customWidth="1"/>
    <col min="10" max="10" width="11.42578125" style="31" bestFit="1" customWidth="1"/>
    <col min="11" max="11" width="12.140625" style="31" bestFit="1" customWidth="1"/>
    <col min="12" max="12" width="14.85546875" style="31" bestFit="1" customWidth="1"/>
    <col min="13" max="252" width="12.42578125" style="31" customWidth="1"/>
  </cols>
  <sheetData>
    <row r="2" spans="2:12" ht="15.75" x14ac:dyDescent="0.25">
      <c r="B2" s="159" t="s">
        <v>445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2:12" x14ac:dyDescent="0.2">
      <c r="B3" s="158" t="s">
        <v>455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2:12" x14ac:dyDescent="0.2">
      <c r="B4" s="158" t="s">
        <v>454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7" spans="2:12" ht="20.25" x14ac:dyDescent="0.3">
      <c r="B7" s="163" t="s">
        <v>396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9" spans="2:12" ht="15.75" x14ac:dyDescent="0.25">
      <c r="B9" s="56" t="s">
        <v>21</v>
      </c>
      <c r="C9" s="56" t="s">
        <v>397</v>
      </c>
      <c r="D9" s="56" t="s">
        <v>398</v>
      </c>
      <c r="E9" s="56" t="s">
        <v>25</v>
      </c>
      <c r="F9" s="42"/>
    </row>
    <row r="10" spans="2:12" ht="15.75" thickBot="1" x14ac:dyDescent="0.25">
      <c r="B10" s="57"/>
      <c r="C10" s="57"/>
      <c r="D10" s="58"/>
      <c r="E10" s="57"/>
      <c r="F10" s="42"/>
    </row>
    <row r="11" spans="2:12" ht="15.75" thickTop="1" x14ac:dyDescent="0.2">
      <c r="B11" s="59"/>
      <c r="C11" s="59"/>
      <c r="D11" s="60"/>
      <c r="E11" s="59"/>
      <c r="F11" s="42"/>
    </row>
    <row r="12" spans="2:12" x14ac:dyDescent="0.2">
      <c r="B12" s="61">
        <v>1</v>
      </c>
      <c r="C12" s="62" t="s">
        <v>399</v>
      </c>
      <c r="D12" s="61">
        <v>1</v>
      </c>
      <c r="E12" s="122" t="s">
        <v>538</v>
      </c>
      <c r="F12" s="42"/>
    </row>
    <row r="13" spans="2:12" x14ac:dyDescent="0.2">
      <c r="B13" s="61">
        <v>2</v>
      </c>
      <c r="C13" s="112" t="s">
        <v>525</v>
      </c>
      <c r="D13" s="61">
        <v>9</v>
      </c>
      <c r="E13" s="122" t="s">
        <v>538</v>
      </c>
      <c r="F13" s="42"/>
    </row>
    <row r="14" spans="2:12" x14ac:dyDescent="0.2">
      <c r="B14" s="61">
        <v>3</v>
      </c>
      <c r="C14" s="112" t="s">
        <v>527</v>
      </c>
      <c r="D14" s="61">
        <v>23</v>
      </c>
      <c r="E14" s="122" t="s">
        <v>539</v>
      </c>
      <c r="F14" s="42"/>
    </row>
    <row r="15" spans="2:12" x14ac:dyDescent="0.2">
      <c r="B15" s="61">
        <v>4</v>
      </c>
      <c r="C15" s="68" t="s">
        <v>549</v>
      </c>
      <c r="D15" s="61">
        <v>1</v>
      </c>
      <c r="E15" s="122" t="s">
        <v>539</v>
      </c>
      <c r="F15" s="42"/>
    </row>
    <row r="16" spans="2:12" x14ac:dyDescent="0.2">
      <c r="B16" s="61">
        <v>5</v>
      </c>
      <c r="C16" s="62" t="s">
        <v>401</v>
      </c>
      <c r="D16" s="61">
        <v>2</v>
      </c>
      <c r="E16" s="116" t="s">
        <v>540</v>
      </c>
      <c r="F16" s="42"/>
    </row>
    <row r="17" spans="1:252" x14ac:dyDescent="0.2">
      <c r="B17" s="62"/>
      <c r="C17" s="62"/>
      <c r="D17" s="61"/>
      <c r="E17" s="59"/>
      <c r="F17" s="42"/>
    </row>
    <row r="18" spans="1:252" ht="15.75" x14ac:dyDescent="0.25">
      <c r="B18" s="62"/>
      <c r="C18" s="28" t="s">
        <v>34</v>
      </c>
      <c r="D18" s="63">
        <f>SUM(D12:D17)</f>
        <v>36</v>
      </c>
      <c r="E18" s="62"/>
      <c r="F18" s="42"/>
    </row>
    <row r="19" spans="1:252" ht="15.75" x14ac:dyDescent="0.25">
      <c r="A19"/>
      <c r="C19" s="33"/>
      <c r="D19" s="33"/>
      <c r="L19" s="32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15.75" x14ac:dyDescent="0.25">
      <c r="A20"/>
      <c r="L20" s="32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16.5" thickBot="1" x14ac:dyDescent="0.3">
      <c r="A21" s="59"/>
      <c r="B21" s="64" t="s">
        <v>206</v>
      </c>
      <c r="C21" s="64" t="s">
        <v>207</v>
      </c>
      <c r="D21" s="64" t="s">
        <v>397</v>
      </c>
      <c r="E21" s="64" t="s">
        <v>208</v>
      </c>
      <c r="F21" s="96" t="s">
        <v>529</v>
      </c>
      <c r="G21" s="64" t="s">
        <v>174</v>
      </c>
      <c r="H21" s="64" t="s">
        <v>210</v>
      </c>
      <c r="I21" s="64" t="s">
        <v>211</v>
      </c>
      <c r="J21" s="64" t="s">
        <v>212</v>
      </c>
      <c r="K21" s="64" t="s">
        <v>213</v>
      </c>
      <c r="L21" s="64" t="s">
        <v>164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16.5" thickTop="1" x14ac:dyDescent="0.25">
      <c r="A22" s="59"/>
      <c r="L22" s="3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15.75" x14ac:dyDescent="0.25">
      <c r="A23" s="59"/>
      <c r="B23" s="35" t="s">
        <v>215</v>
      </c>
      <c r="C23" s="59" t="s">
        <v>498</v>
      </c>
      <c r="D23" s="112" t="s">
        <v>527</v>
      </c>
      <c r="E23" s="31">
        <f>'Budgeted Salary(Complete)'!F10</f>
        <v>211320</v>
      </c>
      <c r="F23" s="31">
        <f>'Budgeted Salary(Complete)'!G10</f>
        <v>72000</v>
      </c>
      <c r="G23" s="31">
        <f>'Budgeted Salary(Complete)'!H10</f>
        <v>169992</v>
      </c>
      <c r="H23" s="31">
        <f>'Budgeted Salary(Complete)'!I10</f>
        <v>84996</v>
      </c>
      <c r="I23" s="31">
        <f>'Budgeted Salary(Complete)'!J10</f>
        <v>60000</v>
      </c>
      <c r="J23" s="31">
        <f>'Budgeted Salary(Complete)'!K10</f>
        <v>0</v>
      </c>
      <c r="K23" s="31">
        <f>'Budgeted Salary(Complete)'!L10</f>
        <v>0</v>
      </c>
      <c r="L23" s="38">
        <f>SUM(E23:K23)</f>
        <v>598308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15.75" x14ac:dyDescent="0.25">
      <c r="A24" s="59"/>
      <c r="B24" s="35"/>
      <c r="C24" s="59"/>
      <c r="D24" s="59"/>
      <c r="L24" s="38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15.75" x14ac:dyDescent="0.25">
      <c r="A25" s="59"/>
      <c r="B25" s="35" t="s">
        <v>217</v>
      </c>
      <c r="C25" s="59" t="s">
        <v>216</v>
      </c>
      <c r="D25" s="112" t="s">
        <v>526</v>
      </c>
      <c r="E25" s="31">
        <f>'Budgeted Salary(Complete)'!F12</f>
        <v>292440</v>
      </c>
      <c r="F25" s="31">
        <f>'Budgeted Salary(Complete)'!G12</f>
        <v>84000</v>
      </c>
      <c r="G25" s="31">
        <f>'Budgeted Salary(Complete)'!H12</f>
        <v>225864</v>
      </c>
      <c r="H25" s="31">
        <f>'Budgeted Salary(Complete)'!I12</f>
        <v>112932</v>
      </c>
      <c r="I25" s="31">
        <f>'Budgeted Salary(Complete)'!J12</f>
        <v>60000</v>
      </c>
      <c r="J25" s="31">
        <f>'Budgeted Salary(Complete)'!K12</f>
        <v>0</v>
      </c>
      <c r="K25" s="31">
        <f>'Budgeted Salary(Complete)'!L12</f>
        <v>0</v>
      </c>
      <c r="L25" s="38">
        <f>SUM(E25:K25)</f>
        <v>775236</v>
      </c>
      <c r="M25" s="42"/>
      <c r="N25" s="42"/>
      <c r="O25" s="42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15.75" x14ac:dyDescent="0.25">
      <c r="A26" s="59"/>
      <c r="B26" s="35"/>
      <c r="C26" s="59"/>
      <c r="D26" s="59"/>
      <c r="L26" s="38"/>
      <c r="M26" s="42"/>
      <c r="N26" s="42"/>
      <c r="O26" s="42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15.75" x14ac:dyDescent="0.25">
      <c r="A27" s="59"/>
      <c r="B27" s="35" t="s">
        <v>219</v>
      </c>
      <c r="C27" s="59" t="s">
        <v>218</v>
      </c>
      <c r="D27" s="112" t="s">
        <v>525</v>
      </c>
      <c r="E27" s="31">
        <f>'Budgeted Salary(Complete)'!F14</f>
        <v>573360</v>
      </c>
      <c r="F27" s="31">
        <f>'Budgeted Salary(Complete)'!G14</f>
        <v>108000</v>
      </c>
      <c r="G27" s="31">
        <f>'Budgeted Salary(Complete)'!H14</f>
        <v>408816</v>
      </c>
      <c r="H27" s="31">
        <f>'Budgeted Salary(Complete)'!I14</f>
        <v>204408</v>
      </c>
      <c r="I27" s="31">
        <f>'Budgeted Salary(Complete)'!J14</f>
        <v>60000</v>
      </c>
      <c r="J27" s="31">
        <f>'Budgeted Salary(Complete)'!K14</f>
        <v>0</v>
      </c>
      <c r="K27" s="31">
        <f>'Budgeted Salary(Complete)'!L14</f>
        <v>0</v>
      </c>
      <c r="L27" s="38">
        <f>SUM(E27:K27)</f>
        <v>1354584</v>
      </c>
      <c r="M27" s="42"/>
      <c r="N27" s="42"/>
      <c r="O27" s="42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15.75" x14ac:dyDescent="0.25">
      <c r="A28" s="59"/>
      <c r="B28" s="35"/>
      <c r="C28" s="59"/>
      <c r="D28" s="59"/>
      <c r="L28" s="38"/>
      <c r="M28" s="42"/>
      <c r="N28" s="42"/>
      <c r="O28" s="42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15.75" x14ac:dyDescent="0.25">
      <c r="A29" s="59"/>
      <c r="B29" s="35" t="s">
        <v>221</v>
      </c>
      <c r="C29" s="59" t="s">
        <v>220</v>
      </c>
      <c r="D29" s="112" t="s">
        <v>525</v>
      </c>
      <c r="E29" s="31">
        <f>'Budgeted Salary(Complete)'!F16</f>
        <v>573360</v>
      </c>
      <c r="F29" s="31">
        <f>'Budgeted Salary(Complete)'!G16</f>
        <v>108000</v>
      </c>
      <c r="G29" s="31">
        <f>'Budgeted Salary(Complete)'!H16</f>
        <v>408816</v>
      </c>
      <c r="H29" s="31">
        <f>'Budgeted Salary(Complete)'!I16</f>
        <v>204408</v>
      </c>
      <c r="I29" s="31">
        <f>'Budgeted Salary(Complete)'!J16</f>
        <v>60000</v>
      </c>
      <c r="J29" s="31">
        <f>'Budgeted Salary(Complete)'!K16</f>
        <v>0</v>
      </c>
      <c r="K29" s="31">
        <f>'Budgeted Salary(Complete)'!L16</f>
        <v>0</v>
      </c>
      <c r="L29" s="38">
        <f>SUM(E29:K29)</f>
        <v>1354584</v>
      </c>
      <c r="M29" s="42"/>
      <c r="N29" s="42"/>
      <c r="O29" s="42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15.75" x14ac:dyDescent="0.25">
      <c r="A30" s="59"/>
      <c r="B30" s="35"/>
      <c r="C30" s="59"/>
      <c r="D30" s="59"/>
      <c r="L30" s="38"/>
      <c r="M30" s="42"/>
      <c r="N30" s="42"/>
      <c r="O30" s="42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15.75" x14ac:dyDescent="0.25">
      <c r="A31" s="59"/>
      <c r="B31" s="35" t="s">
        <v>223</v>
      </c>
      <c r="C31" s="59" t="s">
        <v>222</v>
      </c>
      <c r="D31" s="112" t="s">
        <v>525</v>
      </c>
      <c r="E31" s="31">
        <f>'Budgeted Salary(Complete)'!F18</f>
        <v>557280</v>
      </c>
      <c r="F31" s="31">
        <f>'Budgeted Salary(Complete)'!G18</f>
        <v>108000</v>
      </c>
      <c r="G31" s="31">
        <f>'Budgeted Salary(Complete)'!H18</f>
        <v>399168</v>
      </c>
      <c r="H31" s="31">
        <f>'Budgeted Salary(Complete)'!I18</f>
        <v>199584</v>
      </c>
      <c r="I31" s="31">
        <f>'Budgeted Salary(Complete)'!J18</f>
        <v>60000</v>
      </c>
      <c r="J31" s="31">
        <f>'Budgeted Salary(Complete)'!K18</f>
        <v>0</v>
      </c>
      <c r="K31" s="31">
        <f>'Budgeted Salary(Complete)'!L18</f>
        <v>0</v>
      </c>
      <c r="L31" s="38">
        <f>SUM(E31:K31)</f>
        <v>1324032</v>
      </c>
      <c r="M31" s="42"/>
      <c r="N31" s="42"/>
      <c r="O31" s="42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ht="15.75" x14ac:dyDescent="0.25">
      <c r="A32" s="59"/>
      <c r="B32" s="35"/>
      <c r="C32" s="59"/>
      <c r="D32" s="59"/>
      <c r="L32" s="38"/>
      <c r="M32" s="42"/>
      <c r="N32" s="42"/>
      <c r="O32" s="4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ht="15.75" x14ac:dyDescent="0.25">
      <c r="A33" s="59"/>
      <c r="B33" s="35" t="s">
        <v>225</v>
      </c>
      <c r="C33" s="59" t="s">
        <v>224</v>
      </c>
      <c r="D33" s="112" t="s">
        <v>525</v>
      </c>
      <c r="E33" s="31">
        <f>'Budgeted Salary(Complete)'!F20</f>
        <v>557280</v>
      </c>
      <c r="F33" s="31">
        <f>'Budgeted Salary(Complete)'!G20</f>
        <v>108000</v>
      </c>
      <c r="G33" s="31">
        <f>'Budgeted Salary(Complete)'!H20</f>
        <v>399168</v>
      </c>
      <c r="H33" s="31">
        <f>'Budgeted Salary(Complete)'!I20</f>
        <v>199584</v>
      </c>
      <c r="I33" s="31">
        <f>'Budgeted Salary(Complete)'!J20</f>
        <v>60000</v>
      </c>
      <c r="J33" s="31">
        <f>'Budgeted Salary(Complete)'!K20</f>
        <v>0</v>
      </c>
      <c r="K33" s="31">
        <f>'Budgeted Salary(Complete)'!L20</f>
        <v>0</v>
      </c>
      <c r="L33" s="38">
        <f>SUM(E33:K33)</f>
        <v>1324032</v>
      </c>
      <c r="M33" s="42"/>
      <c r="N33" s="42"/>
      <c r="O33" s="42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ht="15.75" x14ac:dyDescent="0.25">
      <c r="A34" s="59"/>
      <c r="B34" s="35"/>
      <c r="C34" s="59"/>
      <c r="D34" s="59"/>
      <c r="L34" s="38"/>
      <c r="M34" s="42"/>
      <c r="N34" s="42"/>
      <c r="O34" s="42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ht="15.75" x14ac:dyDescent="0.25">
      <c r="A35" s="59"/>
      <c r="B35" s="35" t="s">
        <v>227</v>
      </c>
      <c r="C35" s="59" t="s">
        <v>226</v>
      </c>
      <c r="D35" s="59" t="s">
        <v>399</v>
      </c>
      <c r="E35" s="31">
        <f>'Budgeted Salary(Complete)'!F22</f>
        <v>723720</v>
      </c>
      <c r="F35" s="31">
        <f>'Budgeted Salary(Complete)'!G22</f>
        <v>120000</v>
      </c>
      <c r="G35" s="31">
        <f>'Budgeted Salary(Complete)'!H22</f>
        <v>506232</v>
      </c>
      <c r="H35" s="31">
        <f>'Budgeted Salary(Complete)'!I22</f>
        <v>253116</v>
      </c>
      <c r="I35" s="31">
        <f>'Budgeted Salary(Complete)'!J22</f>
        <v>0</v>
      </c>
      <c r="J35" s="31">
        <f>'Budgeted Salary(Complete)'!K22</f>
        <v>0</v>
      </c>
      <c r="K35" s="31">
        <f>'Budgeted Salary(Complete)'!L22</f>
        <v>0</v>
      </c>
      <c r="L35" s="38">
        <f>SUM(E35:K35)</f>
        <v>1603068</v>
      </c>
      <c r="M35" s="42"/>
      <c r="N35" s="42"/>
      <c r="O35" s="42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ht="15.75" x14ac:dyDescent="0.25">
      <c r="A36" s="59"/>
      <c r="B36" s="35"/>
      <c r="C36" s="59"/>
      <c r="D36" s="59"/>
      <c r="L36" s="38"/>
      <c r="M36" s="42"/>
      <c r="N36" s="42"/>
      <c r="O36" s="42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ht="15.75" x14ac:dyDescent="0.25">
      <c r="A37" s="59"/>
      <c r="B37" s="35" t="s">
        <v>229</v>
      </c>
      <c r="C37" s="59" t="s">
        <v>228</v>
      </c>
      <c r="D37" s="112" t="s">
        <v>525</v>
      </c>
      <c r="E37" s="31">
        <f>'Budgeted Salary(Complete)'!F24</f>
        <v>557280</v>
      </c>
      <c r="F37" s="31">
        <f>'Budgeted Salary(Complete)'!G24</f>
        <v>108000</v>
      </c>
      <c r="G37" s="31">
        <f>'Budgeted Salary(Complete)'!H24</f>
        <v>399168</v>
      </c>
      <c r="H37" s="31">
        <f>'Budgeted Salary(Complete)'!I24</f>
        <v>199584</v>
      </c>
      <c r="I37" s="31">
        <f>'Budgeted Salary(Complete)'!J24</f>
        <v>60000</v>
      </c>
      <c r="J37" s="31">
        <f>'Budgeted Salary(Complete)'!K24</f>
        <v>0</v>
      </c>
      <c r="K37" s="31">
        <f>'Budgeted Salary(Complete)'!L24</f>
        <v>0</v>
      </c>
      <c r="L37" s="38">
        <f>SUM(E37:K37)</f>
        <v>1324032</v>
      </c>
      <c r="M37" s="42"/>
      <c r="N37" s="42"/>
      <c r="O37" s="42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ht="15.75" x14ac:dyDescent="0.25">
      <c r="A38" s="59"/>
      <c r="B38" s="35"/>
      <c r="C38" s="59"/>
      <c r="D38" s="59"/>
      <c r="L38" s="38"/>
      <c r="M38" s="42"/>
      <c r="N38" s="42"/>
      <c r="O38" s="42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15.75" x14ac:dyDescent="0.25">
      <c r="A39" s="59"/>
      <c r="B39" s="35" t="s">
        <v>231</v>
      </c>
      <c r="C39" s="59" t="s">
        <v>230</v>
      </c>
      <c r="D39" s="112" t="s">
        <v>525</v>
      </c>
      <c r="E39" s="31">
        <f>'Budgeted Salary(Complete)'!F26</f>
        <v>557280</v>
      </c>
      <c r="F39" s="31">
        <f>'Budgeted Salary(Complete)'!G26</f>
        <v>108000</v>
      </c>
      <c r="G39" s="31">
        <f>'Budgeted Salary(Complete)'!H26</f>
        <v>399168</v>
      </c>
      <c r="H39" s="31">
        <f>'Budgeted Salary(Complete)'!I26</f>
        <v>199584</v>
      </c>
      <c r="I39" s="31">
        <f>'Budgeted Salary(Complete)'!J26</f>
        <v>60000</v>
      </c>
      <c r="J39" s="31">
        <f>'Budgeted Salary(Complete)'!K26</f>
        <v>0</v>
      </c>
      <c r="K39" s="31">
        <f>'Budgeted Salary(Complete)'!L26</f>
        <v>0</v>
      </c>
      <c r="L39" s="38">
        <f>SUM(E39:K39)</f>
        <v>1324032</v>
      </c>
      <c r="M39" s="42"/>
      <c r="N39" s="42"/>
      <c r="O39" s="42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ht="15.75" x14ac:dyDescent="0.25">
      <c r="A40" s="59"/>
      <c r="B40" s="35"/>
      <c r="C40" s="59"/>
      <c r="D40" s="59"/>
      <c r="L40" s="38"/>
      <c r="M40" s="42"/>
      <c r="N40" s="42"/>
      <c r="O40" s="42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ht="15.75" x14ac:dyDescent="0.25">
      <c r="A41" s="59"/>
      <c r="B41" s="35" t="s">
        <v>233</v>
      </c>
      <c r="C41" s="59" t="s">
        <v>232</v>
      </c>
      <c r="D41" s="112" t="s">
        <v>525</v>
      </c>
      <c r="E41" s="31">
        <f>'Budgeted Salary(Complete)'!F28</f>
        <v>573360</v>
      </c>
      <c r="F41" s="31">
        <f>'Budgeted Salary(Complete)'!G28</f>
        <v>108000</v>
      </c>
      <c r="G41" s="31">
        <f>'Budgeted Salary(Complete)'!H28</f>
        <v>408816</v>
      </c>
      <c r="H41" s="31">
        <f>'Budgeted Salary(Complete)'!I28</f>
        <v>204408</v>
      </c>
      <c r="I41" s="31">
        <f>'Budgeted Salary(Complete)'!J28</f>
        <v>60000</v>
      </c>
      <c r="J41" s="31">
        <f>'Budgeted Salary(Complete)'!K28</f>
        <v>0</v>
      </c>
      <c r="K41" s="31">
        <f>'Budgeted Salary(Complete)'!L28</f>
        <v>0</v>
      </c>
      <c r="L41" s="38">
        <f>SUM(E41:K41)</f>
        <v>1354584</v>
      </c>
      <c r="M41" s="42"/>
      <c r="N41" s="42"/>
      <c r="O41" s="42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ht="15.75" x14ac:dyDescent="0.25">
      <c r="A42" s="59"/>
      <c r="B42" s="35"/>
      <c r="C42" s="59"/>
      <c r="D42" s="59"/>
      <c r="L42" s="38"/>
      <c r="M42" s="42"/>
      <c r="N42" s="42"/>
      <c r="O42" s="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ht="15.75" x14ac:dyDescent="0.25">
      <c r="A43" s="59"/>
      <c r="B43" s="35" t="s">
        <v>235</v>
      </c>
      <c r="C43" s="59" t="s">
        <v>234</v>
      </c>
      <c r="D43" s="112" t="s">
        <v>527</v>
      </c>
      <c r="E43" s="31">
        <f>'Budgeted Salary(Complete)'!F30</f>
        <v>323040</v>
      </c>
      <c r="F43" s="31">
        <f>'Budgeted Salary(Complete)'!G30</f>
        <v>42000</v>
      </c>
      <c r="G43" s="31">
        <f>'Budgeted Salary(Complete)'!H30</f>
        <v>219024</v>
      </c>
      <c r="H43" s="31">
        <f>'Budgeted Salary(Complete)'!I30</f>
        <v>109512</v>
      </c>
      <c r="I43" s="31">
        <f>'Budgeted Salary(Complete)'!J30</f>
        <v>60000</v>
      </c>
      <c r="J43" s="31">
        <f>'Budgeted Salary(Complete)'!K30</f>
        <v>0</v>
      </c>
      <c r="K43" s="31">
        <f>'Budgeted Salary(Complete)'!L30</f>
        <v>0</v>
      </c>
      <c r="L43" s="38">
        <f>SUM(E43:K43)</f>
        <v>753576</v>
      </c>
      <c r="M43" s="42"/>
      <c r="N43" s="42"/>
      <c r="O43" s="42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ht="15.75" x14ac:dyDescent="0.25">
      <c r="A44" s="59"/>
      <c r="B44" s="35"/>
      <c r="C44" s="59"/>
      <c r="D44" s="59"/>
      <c r="L44" s="38"/>
      <c r="M44" s="42"/>
      <c r="N44" s="42"/>
      <c r="O44" s="42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ht="15.75" x14ac:dyDescent="0.25">
      <c r="A45" s="59"/>
      <c r="B45" s="35" t="s">
        <v>237</v>
      </c>
      <c r="C45" s="59" t="s">
        <v>236</v>
      </c>
      <c r="D45" s="112" t="s">
        <v>525</v>
      </c>
      <c r="E45" s="31">
        <f>'Budgeted Salary(Complete)'!F32</f>
        <v>519000</v>
      </c>
      <c r="F45" s="31">
        <f>'Budgeted Salary(Complete)'!G32</f>
        <v>108000</v>
      </c>
      <c r="G45" s="31">
        <f>'Budgeted Salary(Complete)'!H32</f>
        <v>376200</v>
      </c>
      <c r="H45" s="31">
        <f>'Budgeted Salary(Complete)'!I32</f>
        <v>188100</v>
      </c>
      <c r="I45" s="31">
        <f>'Budgeted Salary(Complete)'!J32</f>
        <v>60000</v>
      </c>
      <c r="J45" s="31">
        <f>'Budgeted Salary(Complete)'!K32</f>
        <v>0</v>
      </c>
      <c r="K45" s="31">
        <f>'Budgeted Salary(Complete)'!L32</f>
        <v>0</v>
      </c>
      <c r="L45" s="38">
        <f>SUM(E45:K45)</f>
        <v>1251300</v>
      </c>
      <c r="M45" s="42"/>
      <c r="N45" s="42"/>
      <c r="O45" s="42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ht="15.75" x14ac:dyDescent="0.25">
      <c r="A46" s="59"/>
      <c r="B46" s="35"/>
      <c r="C46" s="59"/>
      <c r="D46" s="59"/>
      <c r="L46" s="38"/>
      <c r="M46" s="42"/>
      <c r="N46" s="42"/>
      <c r="O46" s="42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1:252" ht="15.75" x14ac:dyDescent="0.25">
      <c r="A47" s="59"/>
      <c r="B47" s="35" t="s">
        <v>239</v>
      </c>
      <c r="C47" s="59" t="s">
        <v>238</v>
      </c>
      <c r="D47" s="112" t="s">
        <v>525</v>
      </c>
      <c r="E47" s="31">
        <f>'Budgeted Salary(Complete)'!F34</f>
        <v>557280</v>
      </c>
      <c r="F47" s="31">
        <f>'Budgeted Salary(Complete)'!G34</f>
        <v>108000</v>
      </c>
      <c r="G47" s="31">
        <f>'Budgeted Salary(Complete)'!H34</f>
        <v>399168</v>
      </c>
      <c r="H47" s="31">
        <f>'Budgeted Salary(Complete)'!I34</f>
        <v>199584</v>
      </c>
      <c r="I47" s="31">
        <f>'Budgeted Salary(Complete)'!J34</f>
        <v>60000</v>
      </c>
      <c r="J47" s="31">
        <f>'Budgeted Salary(Complete)'!K34</f>
        <v>0</v>
      </c>
      <c r="K47" s="31">
        <f>'Budgeted Salary(Complete)'!L34</f>
        <v>0</v>
      </c>
      <c r="L47" s="38">
        <f>SUM(E47:K47)</f>
        <v>1324032</v>
      </c>
      <c r="M47" s="42"/>
      <c r="N47" s="42"/>
      <c r="O47" s="42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  <row r="48" spans="1:252" ht="15.75" x14ac:dyDescent="0.25">
      <c r="A48" s="59"/>
      <c r="B48" s="35"/>
      <c r="C48" s="59"/>
      <c r="D48" s="59"/>
      <c r="L48" s="38"/>
      <c r="M48" s="42"/>
      <c r="N48" s="42"/>
      <c r="O48" s="42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1:252" ht="15.75" x14ac:dyDescent="0.25">
      <c r="A49" s="59"/>
      <c r="B49" s="35">
        <v>14</v>
      </c>
      <c r="C49" s="59" t="s">
        <v>240</v>
      </c>
      <c r="D49" s="112" t="s">
        <v>527</v>
      </c>
      <c r="E49" s="31">
        <f>'Budgeted Salary(Complete)'!F36</f>
        <v>272400</v>
      </c>
      <c r="F49" s="31">
        <f>'Budgeted Salary(Complete)'!G36</f>
        <v>72000</v>
      </c>
      <c r="G49" s="31">
        <f>'Budgeted Salary(Complete)'!H36</f>
        <v>206640</v>
      </c>
      <c r="H49" s="31">
        <f>'Budgeted Salary(Complete)'!I36</f>
        <v>103320</v>
      </c>
      <c r="I49" s="31">
        <f>'Budgeted Salary(Complete)'!J36</f>
        <v>60000</v>
      </c>
      <c r="J49" s="31">
        <f>'Budgeted Salary(Complete)'!K36</f>
        <v>0</v>
      </c>
      <c r="K49" s="31">
        <f>'Budgeted Salary(Complete)'!L36</f>
        <v>0</v>
      </c>
      <c r="L49" s="38">
        <f>SUM(E49:K49)</f>
        <v>714360</v>
      </c>
      <c r="M49" s="42"/>
      <c r="N49" s="42"/>
      <c r="O49" s="42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1:252" ht="15.75" x14ac:dyDescent="0.25">
      <c r="A50" s="59"/>
      <c r="B50" s="35"/>
      <c r="C50" s="59"/>
      <c r="D50" s="59"/>
      <c r="L50" s="38"/>
      <c r="M50" s="42"/>
      <c r="N50" s="42"/>
      <c r="O50" s="42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</row>
    <row r="51" spans="1:252" ht="15.75" x14ac:dyDescent="0.25">
      <c r="A51" s="59"/>
      <c r="B51" s="35">
        <v>15</v>
      </c>
      <c r="C51" s="59" t="s">
        <v>241</v>
      </c>
      <c r="D51" s="112" t="s">
        <v>527</v>
      </c>
      <c r="E51" s="31">
        <f>'Budgeted Salary(Complete)'!F38</f>
        <v>255960</v>
      </c>
      <c r="F51" s="31">
        <f>'Budgeted Salary(Complete)'!G38</f>
        <v>72000</v>
      </c>
      <c r="G51" s="31">
        <f>'Budgeted Salary(Complete)'!H38</f>
        <v>196776</v>
      </c>
      <c r="H51" s="31">
        <f>'Budgeted Salary(Complete)'!I38</f>
        <v>98388</v>
      </c>
      <c r="I51" s="31">
        <f>'Budgeted Salary(Complete)'!J38</f>
        <v>60000</v>
      </c>
      <c r="J51" s="31">
        <f>'Budgeted Salary(Complete)'!K38</f>
        <v>0</v>
      </c>
      <c r="K51" s="31">
        <f>'Budgeted Salary(Complete)'!L38</f>
        <v>52474</v>
      </c>
      <c r="L51" s="38">
        <f>SUM(E51:K51)</f>
        <v>735598</v>
      </c>
      <c r="M51" s="42"/>
      <c r="N51" s="42"/>
      <c r="O51" s="42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</row>
    <row r="52" spans="1:252" ht="15.75" x14ac:dyDescent="0.25">
      <c r="A52" s="59"/>
      <c r="B52" s="35"/>
      <c r="C52" s="59"/>
      <c r="D52" s="59"/>
      <c r="L52" s="38"/>
      <c r="M52" s="42"/>
      <c r="N52" s="42"/>
      <c r="O52" s="4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</row>
    <row r="53" spans="1:252" ht="15.75" x14ac:dyDescent="0.25">
      <c r="A53" s="59"/>
      <c r="B53" s="35">
        <v>16</v>
      </c>
      <c r="C53" s="59" t="s">
        <v>242</v>
      </c>
      <c r="D53" s="112" t="s">
        <v>527</v>
      </c>
      <c r="E53" s="31">
        <f>'Budgeted Salary(Complete)'!F40</f>
        <v>255960</v>
      </c>
      <c r="F53" s="31">
        <f>'Budgeted Salary(Complete)'!G40</f>
        <v>72000</v>
      </c>
      <c r="G53" s="31">
        <f>'Budgeted Salary(Complete)'!H40</f>
        <v>196776</v>
      </c>
      <c r="H53" s="31">
        <f>'Budgeted Salary(Complete)'!I40</f>
        <v>98388</v>
      </c>
      <c r="I53" s="31">
        <f>'Budgeted Salary(Complete)'!J40</f>
        <v>60000</v>
      </c>
      <c r="J53" s="31">
        <f>'Budgeted Salary(Complete)'!K40</f>
        <v>0</v>
      </c>
      <c r="K53" s="31">
        <f>'Budgeted Salary(Complete)'!L40</f>
        <v>52474</v>
      </c>
      <c r="L53" s="38">
        <f>SUM(E53:K53)</f>
        <v>735598</v>
      </c>
      <c r="M53" s="42"/>
      <c r="N53" s="42"/>
      <c r="O53" s="42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</row>
    <row r="54" spans="1:252" ht="15.75" x14ac:dyDescent="0.25">
      <c r="A54" s="59"/>
      <c r="B54" s="35"/>
      <c r="C54" s="59"/>
      <c r="D54" s="59"/>
      <c r="L54" s="38"/>
      <c r="M54" s="42"/>
      <c r="N54" s="42"/>
      <c r="O54" s="42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</row>
    <row r="55" spans="1:252" ht="15.75" x14ac:dyDescent="0.25">
      <c r="A55" s="59"/>
      <c r="B55" s="35">
        <v>17</v>
      </c>
      <c r="C55" s="59" t="s">
        <v>474</v>
      </c>
      <c r="D55" s="112" t="s">
        <v>527</v>
      </c>
      <c r="E55" s="31">
        <f>'Budgeted Salary(Complete)'!F42</f>
        <v>228600</v>
      </c>
      <c r="F55" s="31">
        <f>'Budgeted Salary(Complete)'!G42</f>
        <v>72000</v>
      </c>
      <c r="G55" s="31">
        <f>'Budgeted Salary(Complete)'!H42</f>
        <v>180360</v>
      </c>
      <c r="H55" s="31">
        <f>'Budgeted Salary(Complete)'!I42</f>
        <v>90180</v>
      </c>
      <c r="I55" s="31">
        <f>'Budgeted Salary(Complete)'!J42</f>
        <v>60000</v>
      </c>
      <c r="J55" s="31">
        <f>'Budgeted Salary(Complete)'!K42</f>
        <v>0</v>
      </c>
      <c r="K55" s="31">
        <f>'Budgeted Salary(Complete)'!L42</f>
        <v>48096</v>
      </c>
      <c r="L55" s="38">
        <f>SUM(E55:K55)</f>
        <v>679236</v>
      </c>
      <c r="M55" s="42"/>
      <c r="N55" s="42"/>
      <c r="O55" s="42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</row>
    <row r="56" spans="1:252" ht="15.75" x14ac:dyDescent="0.25">
      <c r="A56" s="59"/>
      <c r="B56" s="35"/>
      <c r="C56" s="59"/>
      <c r="D56" s="59"/>
      <c r="L56" s="38"/>
      <c r="M56" s="42"/>
      <c r="N56" s="42"/>
      <c r="O56" s="42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spans="1:252" ht="15.75" x14ac:dyDescent="0.25">
      <c r="A57" s="59"/>
      <c r="B57" s="35">
        <v>18</v>
      </c>
      <c r="C57" s="59" t="s">
        <v>476</v>
      </c>
      <c r="D57" s="112" t="s">
        <v>527</v>
      </c>
      <c r="E57" s="31">
        <f>'Budgeted Salary(Complete)'!F44</f>
        <v>276120</v>
      </c>
      <c r="F57" s="31">
        <f>'Budgeted Salary(Complete)'!G44</f>
        <v>72000</v>
      </c>
      <c r="G57" s="31">
        <f>'Budgeted Salary(Complete)'!H44</f>
        <v>208872</v>
      </c>
      <c r="H57" s="31">
        <f>'Budgeted Salary(Complete)'!I44</f>
        <v>104436</v>
      </c>
      <c r="I57" s="31">
        <f>'Budgeted Salary(Complete)'!J44</f>
        <v>60000</v>
      </c>
      <c r="J57" s="31">
        <f>'Budgeted Salary(Complete)'!K44</f>
        <v>0</v>
      </c>
      <c r="K57" s="31">
        <f>'Budgeted Salary(Complete)'!L44</f>
        <v>55699</v>
      </c>
      <c r="L57" s="38">
        <f>SUM(E57:K57)</f>
        <v>777127</v>
      </c>
      <c r="M57" s="42"/>
      <c r="N57" s="42"/>
      <c r="O57" s="42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spans="1:252" ht="15.75" x14ac:dyDescent="0.25">
      <c r="A58" s="59"/>
      <c r="C58" s="59"/>
      <c r="D58" s="59"/>
      <c r="L58" s="38"/>
      <c r="M58" s="42"/>
      <c r="N58" s="42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</row>
    <row r="59" spans="1:252" ht="15.75" x14ac:dyDescent="0.25">
      <c r="A59" s="59"/>
      <c r="B59" s="35">
        <v>19</v>
      </c>
      <c r="C59" s="59" t="s">
        <v>477</v>
      </c>
      <c r="D59" s="112" t="s">
        <v>527</v>
      </c>
      <c r="E59" s="31">
        <f>'Budgeted Salary(Complete)'!F46</f>
        <v>264960</v>
      </c>
      <c r="F59" s="31">
        <f>'Budgeted Salary(Complete)'!G46</f>
        <v>72000</v>
      </c>
      <c r="G59" s="31">
        <f>'Budgeted Salary(Complete)'!H46</f>
        <v>202176</v>
      </c>
      <c r="H59" s="31">
        <f>'Budgeted Salary(Complete)'!I46</f>
        <v>101088</v>
      </c>
      <c r="I59" s="31">
        <f>'Budgeted Salary(Complete)'!J46</f>
        <v>60000</v>
      </c>
      <c r="J59" s="31">
        <f>'Budgeted Salary(Complete)'!K46</f>
        <v>0</v>
      </c>
      <c r="K59" s="31">
        <f>'Budgeted Salary(Complete)'!L46</f>
        <v>53914</v>
      </c>
      <c r="L59" s="38">
        <f>SUM(E59:K59)</f>
        <v>754138</v>
      </c>
      <c r="M59" s="42"/>
      <c r="N59" s="42"/>
      <c r="O59" s="42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</row>
    <row r="60" spans="1:252" ht="15.75" x14ac:dyDescent="0.25">
      <c r="A60" s="59"/>
      <c r="B60" s="35"/>
      <c r="C60" s="59"/>
      <c r="D60" s="59"/>
      <c r="L60" s="38"/>
      <c r="M60" s="42"/>
      <c r="N60" s="42"/>
      <c r="O60" s="42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</row>
    <row r="61" spans="1:252" ht="15.75" x14ac:dyDescent="0.25">
      <c r="A61" s="59"/>
      <c r="B61" s="35">
        <v>20</v>
      </c>
      <c r="C61" s="59" t="s">
        <v>478</v>
      </c>
      <c r="D61" s="112" t="s">
        <v>527</v>
      </c>
      <c r="E61" s="31">
        <f>'Budgeted Salary(Complete)'!F48</f>
        <v>264960</v>
      </c>
      <c r="F61" s="31">
        <f>'Budgeted Salary(Complete)'!G48</f>
        <v>72000</v>
      </c>
      <c r="G61" s="31">
        <f>'Budgeted Salary(Complete)'!H48</f>
        <v>202176</v>
      </c>
      <c r="H61" s="31">
        <f>'Budgeted Salary(Complete)'!I48</f>
        <v>101088</v>
      </c>
      <c r="I61" s="31">
        <f>'Budgeted Salary(Complete)'!J48</f>
        <v>60000</v>
      </c>
      <c r="J61" s="31">
        <f>'Budgeted Salary(Complete)'!K48</f>
        <v>0</v>
      </c>
      <c r="K61" s="31">
        <f>'Budgeted Salary(Complete)'!L48</f>
        <v>53914</v>
      </c>
      <c r="L61" s="38">
        <f>SUM(E61:K61)</f>
        <v>754138</v>
      </c>
      <c r="M61" s="42"/>
      <c r="N61" s="42"/>
      <c r="O61" s="42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</row>
    <row r="62" spans="1:252" ht="15.75" x14ac:dyDescent="0.25">
      <c r="A62" s="59"/>
      <c r="B62" s="35"/>
      <c r="C62" s="59"/>
      <c r="D62" s="59"/>
      <c r="L62" s="38"/>
      <c r="M62" s="42"/>
      <c r="N62" s="4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</row>
    <row r="63" spans="1:252" ht="15.75" x14ac:dyDescent="0.25">
      <c r="B63" s="35">
        <v>21</v>
      </c>
      <c r="C63" s="31" t="s">
        <v>492</v>
      </c>
      <c r="D63" s="31" t="s">
        <v>527</v>
      </c>
      <c r="E63" s="31">
        <f>'Budgeted Salary(Complete)'!F50</f>
        <v>236880</v>
      </c>
      <c r="F63" s="31">
        <f>'Budgeted Salary(Complete)'!G50</f>
        <v>72000</v>
      </c>
      <c r="G63" s="31">
        <f>'Budgeted Salary(Complete)'!H50</f>
        <v>185328</v>
      </c>
      <c r="H63" s="31">
        <f>'Budgeted Salary(Complete)'!I50</f>
        <v>92664</v>
      </c>
      <c r="I63" s="31">
        <f>'Budgeted Salary(Complete)'!J52</f>
        <v>60000</v>
      </c>
      <c r="J63" s="31">
        <f>'Budgeted Salary(Complete)'!K52</f>
        <v>0</v>
      </c>
      <c r="K63" s="31">
        <f>'Budgeted Salary(Complete)'!L50</f>
        <v>49421</v>
      </c>
      <c r="L63" s="38">
        <f>SUM(E63:K63)</f>
        <v>696293</v>
      </c>
      <c r="M63" s="42"/>
      <c r="N63" s="42"/>
      <c r="O63" s="42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</row>
    <row r="64" spans="1:252" ht="15.75" x14ac:dyDescent="0.25">
      <c r="A64" s="62"/>
      <c r="B64" s="35"/>
      <c r="C64" s="62"/>
      <c r="D64" s="62"/>
      <c r="L64" s="38"/>
      <c r="M64" s="42"/>
      <c r="N64" s="42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</row>
    <row r="65" spans="1:252" ht="15.75" x14ac:dyDescent="0.25">
      <c r="A65" s="59"/>
      <c r="B65" s="35">
        <v>22</v>
      </c>
      <c r="C65" s="59" t="s">
        <v>524</v>
      </c>
      <c r="D65" s="112" t="s">
        <v>527</v>
      </c>
      <c r="E65" s="31">
        <f>'Budgeted Salary(Complete)'!F52</f>
        <v>245400</v>
      </c>
      <c r="F65" s="31">
        <f>'Budgeted Salary(Complete)'!G52</f>
        <v>72000</v>
      </c>
      <c r="G65" s="31">
        <f>'Budgeted Salary(Complete)'!H52</f>
        <v>190440</v>
      </c>
      <c r="H65" s="31">
        <f>'Budgeted Salary(Complete)'!I52</f>
        <v>95220</v>
      </c>
      <c r="I65" s="31">
        <f>'Budgeted Salary(Complete)'!J54</f>
        <v>60000</v>
      </c>
      <c r="J65" s="31">
        <f>'Budgeted Salary(Complete)'!K54</f>
        <v>0</v>
      </c>
      <c r="K65" s="31">
        <f>'Budgeted Salary(Complete)'!L52</f>
        <v>50784</v>
      </c>
      <c r="L65" s="38">
        <f>SUM(E65:K65)</f>
        <v>713844</v>
      </c>
      <c r="M65" s="42"/>
      <c r="N65" s="42"/>
      <c r="O65" s="42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</row>
    <row r="66" spans="1:252" ht="15.75" x14ac:dyDescent="0.25">
      <c r="A66" s="59"/>
      <c r="B66" s="35"/>
      <c r="C66" s="59"/>
      <c r="D66" s="59"/>
      <c r="L66" s="38"/>
      <c r="M66" s="42"/>
      <c r="N66" s="42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</row>
    <row r="67" spans="1:252" ht="15.75" x14ac:dyDescent="0.25">
      <c r="A67" s="59"/>
      <c r="B67" s="35">
        <v>23</v>
      </c>
      <c r="C67" s="59" t="s">
        <v>505</v>
      </c>
      <c r="D67" s="112" t="s">
        <v>527</v>
      </c>
      <c r="E67" s="31">
        <f>'Budgeted Salary(Complete)'!F54</f>
        <v>211320</v>
      </c>
      <c r="F67" s="31">
        <f>'Budgeted Salary(Complete)'!G54</f>
        <v>72000</v>
      </c>
      <c r="G67" s="31">
        <f>'Budgeted Salary(Complete)'!H54</f>
        <v>169992</v>
      </c>
      <c r="H67" s="31">
        <f>'Budgeted Salary(Complete)'!I54</f>
        <v>84996</v>
      </c>
      <c r="I67" s="31">
        <f>'Budgeted Salary(Complete)'!J56</f>
        <v>60000</v>
      </c>
      <c r="J67" s="31">
        <f>'Budgeted Salary(Complete)'!K56</f>
        <v>0</v>
      </c>
      <c r="K67" s="31">
        <f>'Budgeted Salary(Complete)'!L54</f>
        <v>45331</v>
      </c>
      <c r="L67" s="38">
        <f>SUM(E67:K67)</f>
        <v>643639</v>
      </c>
      <c r="M67" s="42"/>
      <c r="N67" s="42"/>
      <c r="O67" s="42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</row>
    <row r="68" spans="1:252" ht="15.75" x14ac:dyDescent="0.25">
      <c r="A68" s="59"/>
      <c r="B68" s="35"/>
      <c r="C68" s="59"/>
      <c r="D68" s="59"/>
      <c r="L68" s="38"/>
      <c r="M68" s="42"/>
      <c r="N68" s="42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</row>
    <row r="69" spans="1:252" ht="15.75" x14ac:dyDescent="0.25">
      <c r="B69" s="35">
        <v>24</v>
      </c>
      <c r="C69" s="31" t="s">
        <v>504</v>
      </c>
      <c r="D69" s="31" t="s">
        <v>527</v>
      </c>
      <c r="E69" s="31">
        <f>'Budgeted Salary(Complete)'!F56</f>
        <v>573360</v>
      </c>
      <c r="F69" s="31">
        <f>'Budgeted Salary(Complete)'!G56</f>
        <v>72000</v>
      </c>
      <c r="G69" s="31">
        <f>'Budgeted Salary(Complete)'!H56</f>
        <v>387216</v>
      </c>
      <c r="H69" s="31">
        <f>'Budgeted Salary(Complete)'!I56</f>
        <v>193608</v>
      </c>
      <c r="I69" s="31">
        <f>'Budgeted Salary(Complete)'!J58</f>
        <v>60000</v>
      </c>
      <c r="J69" s="31">
        <f>'Budgeted Salary(Complete)'!K58</f>
        <v>0</v>
      </c>
      <c r="K69" s="31">
        <f>'Budgeted Salary(Complete)'!L56</f>
        <v>103258</v>
      </c>
      <c r="L69" s="38">
        <f>SUM(E69:K69)</f>
        <v>1389442</v>
      </c>
      <c r="M69" s="42"/>
      <c r="N69" s="42"/>
      <c r="O69" s="42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</row>
    <row r="70" spans="1:252" ht="15.75" x14ac:dyDescent="0.25">
      <c r="A70" s="59"/>
      <c r="B70" s="35"/>
      <c r="C70" s="59"/>
      <c r="D70" s="59"/>
      <c r="L70" s="38"/>
      <c r="M70" s="42"/>
      <c r="N70" s="42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</row>
    <row r="71" spans="1:252" ht="15.75" x14ac:dyDescent="0.25">
      <c r="B71" s="35">
        <v>25</v>
      </c>
      <c r="C71" s="31" t="s">
        <v>475</v>
      </c>
      <c r="D71" s="31" t="s">
        <v>662</v>
      </c>
      <c r="E71" s="31">
        <f>'Budgeted Salary(Complete)'!F58</f>
        <v>187200</v>
      </c>
      <c r="F71" s="31">
        <f>'Budgeted Salary(Complete)'!G58</f>
        <v>72000</v>
      </c>
      <c r="G71" s="31">
        <f>'Budgeted Salary(Complete)'!H58</f>
        <v>155520</v>
      </c>
      <c r="H71" s="31">
        <f>'Budgeted Salary(Complete)'!I58</f>
        <v>77760</v>
      </c>
      <c r="I71" s="31">
        <f>'Budgeted Salary(Complete)'!J58</f>
        <v>60000</v>
      </c>
      <c r="J71" s="31">
        <f>'Budgeted Salary(Complete)'!K58</f>
        <v>0</v>
      </c>
      <c r="K71" s="31">
        <f>'Budgeted Salary(Complete)'!L58</f>
        <v>0</v>
      </c>
      <c r="L71" s="38">
        <f>SUM(E71:K71)</f>
        <v>552480</v>
      </c>
      <c r="M71" s="42"/>
      <c r="N71" s="42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</row>
    <row r="72" spans="1:252" x14ac:dyDescent="0.2">
      <c r="A72" s="59"/>
      <c r="M72" s="42"/>
      <c r="N72" s="4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</row>
    <row r="73" spans="1:252" ht="15.75" x14ac:dyDescent="0.25">
      <c r="B73" s="35">
        <v>26</v>
      </c>
      <c r="C73" s="31" t="s">
        <v>649</v>
      </c>
      <c r="D73" s="31" t="s">
        <v>662</v>
      </c>
      <c r="E73" s="31">
        <f>'Budgeted Salary(Complete)'!F60</f>
        <v>187200</v>
      </c>
      <c r="F73" s="31">
        <f>'Budgeted Salary(Complete)'!G60</f>
        <v>72000</v>
      </c>
      <c r="G73" s="31">
        <f>'Budgeted Salary(Complete)'!H60</f>
        <v>155520</v>
      </c>
      <c r="H73" s="31">
        <f>'Budgeted Salary(Complete)'!I60</f>
        <v>77760</v>
      </c>
      <c r="I73" s="31">
        <f>'Budgeted Salary(Complete)'!J60</f>
        <v>60000</v>
      </c>
      <c r="J73" s="31">
        <f>'Budgeted Salary(Complete)'!K60</f>
        <v>0</v>
      </c>
      <c r="K73" s="31">
        <f>'Budgeted Salary(Complete)'!L60</f>
        <v>0</v>
      </c>
      <c r="L73" s="38">
        <f>SUM(E73:K73)</f>
        <v>552480</v>
      </c>
      <c r="M73" s="42"/>
      <c r="N73" s="42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</row>
    <row r="74" spans="1:252" ht="15.75" x14ac:dyDescent="0.25">
      <c r="L74" s="38"/>
      <c r="M74" s="42"/>
      <c r="N74" s="42"/>
      <c r="O74" s="42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</row>
    <row r="75" spans="1:252" ht="15.75" x14ac:dyDescent="0.25">
      <c r="B75" s="35">
        <v>27</v>
      </c>
      <c r="C75" s="31" t="s">
        <v>650</v>
      </c>
      <c r="D75" s="31" t="s">
        <v>662</v>
      </c>
      <c r="E75" s="31">
        <f>'Budgeted Salary(Complete)'!F62</f>
        <v>187200</v>
      </c>
      <c r="F75" s="31">
        <f>'Budgeted Salary(Complete)'!G62</f>
        <v>72000</v>
      </c>
      <c r="G75" s="31">
        <f>'Budgeted Salary(Complete)'!H62</f>
        <v>155520</v>
      </c>
      <c r="H75" s="31">
        <f>'Budgeted Salary(Complete)'!I62</f>
        <v>77760</v>
      </c>
      <c r="I75" s="31">
        <f>'Budgeted Salary(Complete)'!J62</f>
        <v>60000</v>
      </c>
      <c r="J75" s="31">
        <f>'Budgeted Salary(Complete)'!K62</f>
        <v>0</v>
      </c>
      <c r="K75" s="31">
        <f>'Budgeted Salary(Complete)'!L62</f>
        <v>0</v>
      </c>
      <c r="L75" s="38">
        <f>SUM(E75:K75)</f>
        <v>552480</v>
      </c>
      <c r="M75" s="42"/>
      <c r="N75" s="42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</row>
    <row r="76" spans="1:252" ht="15.75" x14ac:dyDescent="0.25">
      <c r="B76" s="36"/>
      <c r="L76" s="38"/>
      <c r="M76" s="42"/>
      <c r="N76" s="42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</row>
    <row r="77" spans="1:252" ht="15.75" x14ac:dyDescent="0.25">
      <c r="B77" s="35">
        <v>28</v>
      </c>
      <c r="C77" s="112" t="s">
        <v>664</v>
      </c>
      <c r="D77" s="31" t="s">
        <v>662</v>
      </c>
      <c r="E77" s="31">
        <f>'Budgeted Salary(Complete)'!F64</f>
        <v>187200</v>
      </c>
      <c r="F77" s="31">
        <f>'Budgeted Salary(Complete)'!G64</f>
        <v>72000</v>
      </c>
      <c r="G77" s="31">
        <f>'Budgeted Salary(Complete)'!H64</f>
        <v>155520</v>
      </c>
      <c r="H77" s="31">
        <f>'Budgeted Salary(Complete)'!I64</f>
        <v>77760</v>
      </c>
      <c r="I77" s="31">
        <f>'Budgeted Salary(Complete)'!J64</f>
        <v>60000</v>
      </c>
      <c r="J77" s="31">
        <f>'Budgeted Salary(Complete)'!K64</f>
        <v>0</v>
      </c>
      <c r="K77" s="31">
        <f>'Budgeted Salary(Complete)'!L64</f>
        <v>0</v>
      </c>
      <c r="L77" s="38">
        <f>SUM(E77:K77)</f>
        <v>552480</v>
      </c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</row>
    <row r="78" spans="1:252" ht="15.75" x14ac:dyDescent="0.25">
      <c r="A78" s="112"/>
      <c r="B78" s="35"/>
      <c r="C78" s="112"/>
      <c r="L78" s="3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</row>
    <row r="79" spans="1:252" ht="15.75" x14ac:dyDescent="0.25">
      <c r="B79" s="35">
        <v>29</v>
      </c>
      <c r="C79" s="112" t="s">
        <v>627</v>
      </c>
      <c r="D79" s="31" t="s">
        <v>662</v>
      </c>
      <c r="E79" s="31">
        <f>'Budgeted Salary(Complete)'!F66</f>
        <v>187200</v>
      </c>
      <c r="F79" s="31">
        <f>'Budgeted Salary(Complete)'!G66</f>
        <v>72000</v>
      </c>
      <c r="G79" s="31">
        <f>'Budgeted Salary(Complete)'!H66</f>
        <v>155520</v>
      </c>
      <c r="H79" s="31">
        <f>'Budgeted Salary(Complete)'!I66</f>
        <v>77760</v>
      </c>
      <c r="I79" s="31">
        <f>'Budgeted Salary(Complete)'!J66</f>
        <v>60000</v>
      </c>
      <c r="J79" s="31">
        <f>'Budgeted Salary(Complete)'!K66</f>
        <v>0</v>
      </c>
      <c r="K79" s="31">
        <f>'Budgeted Salary(Complete)'!L66</f>
        <v>0</v>
      </c>
      <c r="L79" s="38">
        <f>SUM(E79:K79)</f>
        <v>552480</v>
      </c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</row>
    <row r="80" spans="1:252" ht="15.75" x14ac:dyDescent="0.25">
      <c r="A80" s="112"/>
      <c r="B80" s="35"/>
      <c r="C80" s="112"/>
      <c r="L80" s="38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</row>
    <row r="81" spans="1:252" ht="15.75" x14ac:dyDescent="0.25">
      <c r="B81" s="35">
        <v>30</v>
      </c>
      <c r="C81" s="112" t="s">
        <v>651</v>
      </c>
      <c r="D81" s="31" t="s">
        <v>662</v>
      </c>
      <c r="E81" s="31">
        <f>'Budgeted Salary(Complete)'!F68</f>
        <v>187200</v>
      </c>
      <c r="F81" s="31">
        <f>'Budgeted Salary(Complete)'!G68</f>
        <v>72000</v>
      </c>
      <c r="G81" s="31">
        <f>'Budgeted Salary(Complete)'!H68</f>
        <v>155520</v>
      </c>
      <c r="H81" s="31">
        <f>'Budgeted Salary(Complete)'!I68</f>
        <v>77760</v>
      </c>
      <c r="I81" s="31">
        <f>'Budgeted Salary(Complete)'!J68</f>
        <v>60000</v>
      </c>
      <c r="J81" s="31">
        <f>'Budgeted Salary(Complete)'!K68</f>
        <v>0</v>
      </c>
      <c r="K81" s="31">
        <f>'Budgeted Salary(Complete)'!L68</f>
        <v>0</v>
      </c>
      <c r="L81" s="38">
        <f>SUM(E81:K81)</f>
        <v>552480</v>
      </c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</row>
    <row r="82" spans="1:252" ht="15.75" x14ac:dyDescent="0.25">
      <c r="B82" s="35"/>
      <c r="C82" s="112"/>
      <c r="L82" s="38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</row>
    <row r="83" spans="1:252" ht="15.75" x14ac:dyDescent="0.25">
      <c r="B83" s="35">
        <v>31</v>
      </c>
      <c r="C83" s="112" t="s">
        <v>652</v>
      </c>
      <c r="D83" s="31" t="s">
        <v>662</v>
      </c>
      <c r="E83" s="31">
        <f>'Budgeted Salary(Complete)'!F70</f>
        <v>187200</v>
      </c>
      <c r="F83" s="31">
        <f>'Budgeted Salary(Complete)'!G70</f>
        <v>72000</v>
      </c>
      <c r="G83" s="31">
        <f>'Budgeted Salary(Complete)'!H70</f>
        <v>155520</v>
      </c>
      <c r="H83" s="31">
        <f>'Budgeted Salary(Complete)'!I70</f>
        <v>77760</v>
      </c>
      <c r="I83" s="31">
        <f>'Budgeted Salary(Complete)'!J70</f>
        <v>60000</v>
      </c>
      <c r="J83" s="31">
        <f>'Budgeted Salary(Complete)'!K70</f>
        <v>0</v>
      </c>
      <c r="K83" s="31">
        <f>'Budgeted Salary(Complete)'!L70</f>
        <v>0</v>
      </c>
      <c r="L83" s="38">
        <f>SUM(E83:K83)</f>
        <v>552480</v>
      </c>
      <c r="M83" s="42"/>
      <c r="N83" s="42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</row>
    <row r="84" spans="1:252" ht="15.75" x14ac:dyDescent="0.25">
      <c r="A84" s="112"/>
      <c r="B84" s="35"/>
      <c r="C84" s="112"/>
      <c r="L84" s="38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</row>
    <row r="85" spans="1:252" ht="15.75" x14ac:dyDescent="0.25">
      <c r="B85" s="35">
        <v>32</v>
      </c>
      <c r="C85" s="112" t="s">
        <v>653</v>
      </c>
      <c r="D85" s="31" t="s">
        <v>662</v>
      </c>
      <c r="E85" s="31">
        <f>'Budgeted Salary(Complete)'!F72</f>
        <v>187200</v>
      </c>
      <c r="F85" s="31">
        <f>'Budgeted Salary(Complete)'!G72</f>
        <v>72000</v>
      </c>
      <c r="G85" s="31">
        <f>'Budgeted Salary(Complete)'!H72</f>
        <v>155520</v>
      </c>
      <c r="H85" s="31">
        <f>'Budgeted Salary(Complete)'!I72</f>
        <v>77760</v>
      </c>
      <c r="I85" s="31">
        <f>'Budgeted Salary(Complete)'!J72</f>
        <v>60000</v>
      </c>
      <c r="J85" s="31">
        <f>'Budgeted Salary(Complete)'!K72</f>
        <v>0</v>
      </c>
      <c r="K85" s="31">
        <f>'Budgeted Salary(Complete)'!L72</f>
        <v>0</v>
      </c>
      <c r="L85" s="38">
        <f>SUM(E85:K85)</f>
        <v>552480</v>
      </c>
      <c r="M85" s="42"/>
      <c r="N85" s="42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</row>
    <row r="86" spans="1:252" ht="15.75" x14ac:dyDescent="0.25">
      <c r="B86" s="35"/>
      <c r="C86" s="112"/>
      <c r="L86" s="38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</row>
    <row r="87" spans="1:252" ht="15.75" x14ac:dyDescent="0.25">
      <c r="B87" s="35">
        <v>33</v>
      </c>
      <c r="C87" s="112" t="s">
        <v>654</v>
      </c>
      <c r="D87" s="31" t="s">
        <v>662</v>
      </c>
      <c r="E87" s="31">
        <f>'Budgeted Salary(Complete)'!F74</f>
        <v>187200</v>
      </c>
      <c r="F87" s="31">
        <f>'Budgeted Salary(Complete)'!G74</f>
        <v>72000</v>
      </c>
      <c r="G87" s="31">
        <f>'Budgeted Salary(Complete)'!H74</f>
        <v>155520</v>
      </c>
      <c r="H87" s="31">
        <f>'Budgeted Salary(Complete)'!I74</f>
        <v>77760</v>
      </c>
      <c r="I87" s="31">
        <f>'Budgeted Salary(Complete)'!J74</f>
        <v>60000</v>
      </c>
      <c r="J87" s="31">
        <f>'Budgeted Salary(Complete)'!K74</f>
        <v>0</v>
      </c>
      <c r="K87" s="31">
        <f>'Budgeted Salary(Complete)'!L74</f>
        <v>0</v>
      </c>
      <c r="L87" s="38">
        <f>SUM(E87:K87)</f>
        <v>552480</v>
      </c>
      <c r="M87" s="42"/>
      <c r="N87" s="42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</row>
    <row r="88" spans="1:252" ht="15.75" x14ac:dyDescent="0.25">
      <c r="B88" s="35"/>
      <c r="C88" s="112"/>
      <c r="L88" s="3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</row>
    <row r="89" spans="1:252" ht="15.75" x14ac:dyDescent="0.25">
      <c r="B89" s="35">
        <v>34</v>
      </c>
      <c r="C89" s="112" t="s">
        <v>655</v>
      </c>
      <c r="D89" s="31" t="s">
        <v>662</v>
      </c>
      <c r="E89" s="31">
        <f>'Budgeted Salary(Complete)'!F76</f>
        <v>187200</v>
      </c>
      <c r="F89" s="31">
        <f>'Budgeted Salary(Complete)'!G76</f>
        <v>72000</v>
      </c>
      <c r="G89" s="31">
        <f>'Budgeted Salary(Complete)'!H76</f>
        <v>155520</v>
      </c>
      <c r="H89" s="31">
        <f>'Budgeted Salary(Complete)'!I76</f>
        <v>77760</v>
      </c>
      <c r="I89" s="31">
        <f>'Budgeted Salary(Complete)'!J76</f>
        <v>60000</v>
      </c>
      <c r="J89" s="31">
        <f>'Budgeted Salary(Complete)'!K76</f>
        <v>0</v>
      </c>
      <c r="K89" s="31">
        <f>'Budgeted Salary(Complete)'!L76</f>
        <v>0</v>
      </c>
      <c r="L89" s="38">
        <f>SUM(E89:K89)</f>
        <v>552480</v>
      </c>
      <c r="M89" s="42"/>
      <c r="N89" s="42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</row>
    <row r="90" spans="1:252" ht="15.75" x14ac:dyDescent="0.25">
      <c r="B90" s="35"/>
      <c r="C90" s="112"/>
      <c r="L90" s="38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</row>
    <row r="91" spans="1:252" ht="15.75" x14ac:dyDescent="0.25">
      <c r="B91" s="35">
        <v>35</v>
      </c>
      <c r="C91" s="31" t="s">
        <v>247</v>
      </c>
      <c r="D91" s="31" t="s">
        <v>509</v>
      </c>
      <c r="E91" s="31">
        <f>'Budgeted Salary(Complete)'!F80</f>
        <v>253200</v>
      </c>
      <c r="F91" s="31">
        <f>'Budgeted Salary(Complete)'!G80</f>
        <v>64800</v>
      </c>
      <c r="G91" s="31">
        <f>'Budgeted Salary(Complete)'!H80</f>
        <v>190800</v>
      </c>
      <c r="H91" s="31">
        <f>'Budgeted Salary(Complete)'!I80</f>
        <v>95400</v>
      </c>
      <c r="I91" s="31">
        <f>'Budgeted Salary(Complete)'!J80</f>
        <v>60000</v>
      </c>
      <c r="J91" s="31">
        <f>'Budgeted Salary(Complete)'!K78</f>
        <v>0</v>
      </c>
      <c r="K91" s="31">
        <f>'Budgeted Salary(Complete)'!L78</f>
        <v>0</v>
      </c>
      <c r="L91" s="38">
        <f>SUM(E91:K91)</f>
        <v>664200</v>
      </c>
      <c r="P91"/>
    </row>
    <row r="92" spans="1:252" ht="15.75" x14ac:dyDescent="0.25">
      <c r="A92" s="42"/>
      <c r="B92" s="35"/>
      <c r="D92" s="42"/>
      <c r="L92" s="38"/>
      <c r="P92"/>
    </row>
    <row r="93" spans="1:252" ht="15.75" x14ac:dyDescent="0.25">
      <c r="B93" s="35">
        <v>36</v>
      </c>
      <c r="C93" s="31" t="s">
        <v>405</v>
      </c>
      <c r="D93" s="31" t="s">
        <v>510</v>
      </c>
      <c r="E93" s="31">
        <f>'Budgeted Salary(Complete)'!F82</f>
        <v>230040</v>
      </c>
      <c r="F93" s="31">
        <f>'Budgeted Salary(Complete)'!G82</f>
        <v>64800</v>
      </c>
      <c r="G93" s="31">
        <f>'Budgeted Salary(Complete)'!H82</f>
        <v>176904</v>
      </c>
      <c r="H93" s="31">
        <f>'Budgeted Salary(Complete)'!I82</f>
        <v>88452</v>
      </c>
      <c r="I93" s="31">
        <f>'Budgeted Salary(Complete)'!J82</f>
        <v>60000</v>
      </c>
      <c r="J93" s="31">
        <f>'Budgeted Salary(Complete)'!K80</f>
        <v>0</v>
      </c>
      <c r="K93" s="31">
        <f>'Budgeted Salary(Complete)'!L80</f>
        <v>0</v>
      </c>
      <c r="L93" s="38">
        <f>SUM(E93:K93)</f>
        <v>620196</v>
      </c>
      <c r="P93"/>
    </row>
    <row r="94" spans="1:252" ht="15.75" x14ac:dyDescent="0.25">
      <c r="L94" s="38"/>
      <c r="P94"/>
    </row>
    <row r="95" spans="1:252" ht="15.75" x14ac:dyDescent="0.25">
      <c r="F95" s="36"/>
      <c r="G95" s="36"/>
      <c r="H95" s="36"/>
      <c r="I95" s="36"/>
      <c r="J95" s="36"/>
      <c r="K95" s="39"/>
      <c r="L95" s="37"/>
      <c r="O95" s="42"/>
    </row>
    <row r="96" spans="1:252" ht="16.5" thickBot="1" x14ac:dyDescent="0.3">
      <c r="C96" s="32"/>
      <c r="E96" s="65">
        <f t="shared" ref="E96:L96" si="0">SUM(E22:E95)</f>
        <v>12017160</v>
      </c>
      <c r="F96" s="65">
        <f t="shared" si="0"/>
        <v>2931600</v>
      </c>
      <c r="G96" s="65">
        <f t="shared" si="0"/>
        <v>8969256</v>
      </c>
      <c r="H96" s="65">
        <f t="shared" si="0"/>
        <v>4484628</v>
      </c>
      <c r="I96" s="65">
        <f t="shared" si="0"/>
        <v>2100000</v>
      </c>
      <c r="J96" s="65">
        <f t="shared" si="0"/>
        <v>0</v>
      </c>
      <c r="K96" s="66">
        <f t="shared" si="0"/>
        <v>565365</v>
      </c>
      <c r="L96" s="65">
        <f t="shared" si="0"/>
        <v>31068009</v>
      </c>
    </row>
    <row r="97" spans="1:15" ht="15.75" thickTop="1" x14ac:dyDescent="0.2"/>
    <row r="99" spans="1:15" x14ac:dyDescent="0.2">
      <c r="E99" s="36"/>
      <c r="F99" s="36"/>
      <c r="G99" s="36"/>
      <c r="H99" s="36"/>
      <c r="I99" s="36"/>
      <c r="J99" s="36"/>
      <c r="K99" s="39"/>
      <c r="L99" s="36"/>
    </row>
    <row r="103" spans="1:15" x14ac:dyDescent="0.2">
      <c r="M103"/>
      <c r="N103"/>
    </row>
    <row r="104" spans="1:15" x14ac:dyDescent="0.2">
      <c r="A104" s="42"/>
      <c r="M104"/>
      <c r="N104"/>
    </row>
    <row r="105" spans="1:15" x14ac:dyDescent="0.2">
      <c r="O105"/>
    </row>
    <row r="106" spans="1:15" x14ac:dyDescent="0.2">
      <c r="O106"/>
    </row>
  </sheetData>
  <autoFilter ref="D2:D106"/>
  <mergeCells count="4">
    <mergeCell ref="B2:L2"/>
    <mergeCell ref="B3:L3"/>
    <mergeCell ref="B4:L4"/>
    <mergeCell ref="B7:L7"/>
  </mergeCells>
  <phoneticPr fontId="0" type="noConversion"/>
  <pageMargins left="0.75" right="0.75" top="1" bottom="1" header="0.5" footer="0.5"/>
  <pageSetup scale="44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U48"/>
  <sheetViews>
    <sheetView zoomScale="75" workbookViewId="0">
      <selection activeCell="B2" sqref="B2:L25"/>
    </sheetView>
  </sheetViews>
  <sheetFormatPr defaultRowHeight="12.75" x14ac:dyDescent="0.2"/>
  <cols>
    <col min="3" max="3" width="30" bestFit="1" customWidth="1"/>
    <col min="4" max="4" width="22.42578125" bestFit="1" customWidth="1"/>
    <col min="5" max="5" width="16.28515625" customWidth="1"/>
    <col min="6" max="6" width="10.42578125" customWidth="1"/>
    <col min="7" max="7" width="13.42578125" customWidth="1"/>
    <col min="8" max="8" width="12.28515625" customWidth="1"/>
    <col min="9" max="9" width="11" customWidth="1"/>
    <col min="10" max="10" width="12.7109375" customWidth="1"/>
    <col min="11" max="11" width="12.5703125" customWidth="1"/>
    <col min="12" max="12" width="9.140625" hidden="1" customWidth="1"/>
  </cols>
  <sheetData>
    <row r="2" spans="2:12" ht="15.75" x14ac:dyDescent="0.25">
      <c r="B2" s="159" t="s">
        <v>445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2:12" ht="15" x14ac:dyDescent="0.2">
      <c r="B3" s="158" t="s">
        <v>455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2:12" ht="15" x14ac:dyDescent="0.2">
      <c r="B4" s="158" t="s">
        <v>454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6" spans="2:12" ht="20.25" x14ac:dyDescent="0.3">
      <c r="B6" s="163" t="s">
        <v>404</v>
      </c>
      <c r="C6" s="163"/>
      <c r="D6" s="163"/>
      <c r="E6" s="163"/>
      <c r="F6" s="163"/>
      <c r="G6" s="163"/>
      <c r="H6" s="163"/>
      <c r="I6" s="163"/>
      <c r="J6" s="163"/>
      <c r="K6" s="163"/>
    </row>
    <row r="9" spans="2:12" ht="15.75" x14ac:dyDescent="0.25">
      <c r="B9" s="56" t="s">
        <v>21</v>
      </c>
      <c r="C9" s="56" t="s">
        <v>397</v>
      </c>
      <c r="D9" s="56" t="s">
        <v>398</v>
      </c>
      <c r="E9" s="56" t="s">
        <v>25</v>
      </c>
      <c r="F9" s="42"/>
      <c r="G9" s="31"/>
      <c r="H9" s="31"/>
      <c r="I9" s="31"/>
      <c r="J9" s="31"/>
      <c r="K9" s="31"/>
    </row>
    <row r="10" spans="2:12" ht="15.75" thickBot="1" x14ac:dyDescent="0.25">
      <c r="B10" s="57"/>
      <c r="C10" s="57"/>
      <c r="D10" s="58"/>
      <c r="E10" s="57"/>
      <c r="F10" s="42"/>
      <c r="G10" s="31"/>
      <c r="H10" s="31"/>
      <c r="I10" s="31"/>
      <c r="J10" s="31"/>
      <c r="K10" s="31"/>
    </row>
    <row r="11" spans="2:12" ht="15.75" thickTop="1" x14ac:dyDescent="0.2">
      <c r="B11" s="59"/>
      <c r="C11" s="59"/>
      <c r="D11" s="60"/>
      <c r="E11" s="59"/>
      <c r="F11" s="42"/>
      <c r="G11" s="31"/>
      <c r="H11" s="31"/>
      <c r="I11" s="31"/>
      <c r="J11" s="31"/>
      <c r="K11" s="31"/>
    </row>
    <row r="12" spans="2:12" ht="15" x14ac:dyDescent="0.2">
      <c r="B12" s="61">
        <v>1</v>
      </c>
      <c r="C12" s="112" t="s">
        <v>527</v>
      </c>
      <c r="D12" s="61">
        <v>7</v>
      </c>
      <c r="E12" s="122" t="s">
        <v>539</v>
      </c>
      <c r="F12" s="42"/>
      <c r="G12" s="31"/>
      <c r="H12" s="31"/>
      <c r="I12" s="31"/>
      <c r="J12" s="31"/>
      <c r="K12" s="31"/>
    </row>
    <row r="13" spans="2:12" ht="15" x14ac:dyDescent="0.2">
      <c r="B13" s="61">
        <v>2</v>
      </c>
      <c r="C13" s="67" t="s">
        <v>406</v>
      </c>
      <c r="D13" s="61">
        <v>1</v>
      </c>
      <c r="E13" s="122" t="s">
        <v>539</v>
      </c>
      <c r="F13" s="42"/>
      <c r="G13" s="31"/>
      <c r="H13" s="31"/>
      <c r="I13" s="31"/>
      <c r="J13" s="31"/>
      <c r="K13" s="31"/>
    </row>
    <row r="14" spans="2:12" ht="15" x14ac:dyDescent="0.2">
      <c r="B14" s="61">
        <v>3</v>
      </c>
      <c r="C14" s="62" t="s">
        <v>407</v>
      </c>
      <c r="D14" s="61">
        <v>1</v>
      </c>
      <c r="E14" s="69" t="s">
        <v>540</v>
      </c>
      <c r="F14" s="42"/>
      <c r="G14" s="31"/>
      <c r="H14" s="31"/>
      <c r="I14" s="31"/>
      <c r="J14" s="31"/>
      <c r="K14" s="31"/>
    </row>
    <row r="15" spans="2:12" ht="15" x14ac:dyDescent="0.2">
      <c r="B15" s="62"/>
      <c r="C15" s="62"/>
      <c r="D15" s="61"/>
      <c r="E15" s="62"/>
      <c r="F15" s="42"/>
      <c r="G15" s="31"/>
      <c r="H15" s="31"/>
      <c r="I15" s="31"/>
      <c r="J15" s="31"/>
      <c r="K15" s="31"/>
    </row>
    <row r="16" spans="2:12" ht="15.75" x14ac:dyDescent="0.25">
      <c r="B16" s="62"/>
      <c r="C16" s="28" t="s">
        <v>34</v>
      </c>
      <c r="D16" s="63">
        <f>SUM(D12:D15)</f>
        <v>9</v>
      </c>
      <c r="E16" s="62"/>
      <c r="F16" s="42"/>
      <c r="G16" s="31"/>
      <c r="H16" s="31"/>
      <c r="I16" s="31"/>
      <c r="J16" s="31"/>
      <c r="K16" s="31"/>
    </row>
    <row r="17" spans="2:255" ht="15.75" x14ac:dyDescent="0.25">
      <c r="B17" s="31"/>
      <c r="C17" s="33"/>
      <c r="D17" s="33"/>
      <c r="E17" s="31"/>
      <c r="F17" s="31"/>
      <c r="G17" s="31"/>
      <c r="H17" s="31"/>
      <c r="I17" s="31"/>
      <c r="J17" s="31"/>
      <c r="K17" s="32"/>
    </row>
    <row r="18" spans="2:255" ht="15.75" x14ac:dyDescent="0.25">
      <c r="B18" s="31"/>
      <c r="C18" s="31"/>
      <c r="D18" s="31"/>
      <c r="E18" s="31"/>
      <c r="F18" s="31"/>
      <c r="G18" s="31"/>
      <c r="H18" s="31"/>
      <c r="I18" s="31"/>
      <c r="J18" s="31"/>
      <c r="K18" s="32"/>
    </row>
    <row r="19" spans="2:255" ht="16.5" thickBot="1" x14ac:dyDescent="0.3">
      <c r="B19" s="64" t="s">
        <v>206</v>
      </c>
      <c r="C19" s="64" t="s">
        <v>207</v>
      </c>
      <c r="D19" s="64" t="s">
        <v>397</v>
      </c>
      <c r="E19" s="64" t="s">
        <v>208</v>
      </c>
      <c r="F19" s="64" t="s">
        <v>209</v>
      </c>
      <c r="G19" s="64" t="s">
        <v>174</v>
      </c>
      <c r="H19" s="64" t="s">
        <v>210</v>
      </c>
      <c r="I19" s="64" t="s">
        <v>211</v>
      </c>
      <c r="J19" s="64" t="s">
        <v>212</v>
      </c>
      <c r="K19" s="64" t="s">
        <v>164</v>
      </c>
      <c r="L19" s="68"/>
      <c r="M19" s="68"/>
      <c r="N19" s="68"/>
    </row>
    <row r="20" spans="2:255" ht="15.75" thickTop="1" x14ac:dyDescent="0.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2:255" ht="15.75" x14ac:dyDescent="0.25">
      <c r="B21" s="69">
        <v>1</v>
      </c>
      <c r="C21" s="68" t="s">
        <v>665</v>
      </c>
      <c r="D21" s="112" t="s">
        <v>527</v>
      </c>
      <c r="E21" s="68">
        <f>'Budgeted Salary(Complete)'!F78</f>
        <v>1310400</v>
      </c>
      <c r="F21" s="68">
        <f>'Budgeted Salary(Complete)'!G78</f>
        <v>504000</v>
      </c>
      <c r="G21" s="68">
        <f>'Budgeted Salary(Complete)'!H78</f>
        <v>1088640</v>
      </c>
      <c r="H21" s="68">
        <f>'Budgeted Salary(Complete)'!I78</f>
        <v>544320</v>
      </c>
      <c r="I21" s="68">
        <f>'Budgeted Salary(Complete)'!J78</f>
        <v>420000</v>
      </c>
      <c r="J21" s="68">
        <f>'Budgeted Salary(Complete)'!L78</f>
        <v>0</v>
      </c>
      <c r="K21" s="28">
        <f>SUM(E21:J21)</f>
        <v>3867360</v>
      </c>
      <c r="L21" s="68"/>
      <c r="M21" s="68"/>
      <c r="N21" s="68"/>
    </row>
    <row r="22" spans="2:255" ht="15.75" x14ac:dyDescent="0.25">
      <c r="B22" s="69">
        <v>2</v>
      </c>
      <c r="C22" s="68" t="s">
        <v>403</v>
      </c>
      <c r="D22" s="68" t="s">
        <v>406</v>
      </c>
      <c r="E22" s="68">
        <f>'Budgeted Salary(Complete)'!F223</f>
        <v>195000</v>
      </c>
      <c r="F22" s="68">
        <f>'Budgeted Salary(Complete)'!G223</f>
        <v>72000</v>
      </c>
      <c r="G22" s="68">
        <f>'Budgeted Salary(Complete)'!H223</f>
        <v>160200</v>
      </c>
      <c r="H22" s="68">
        <f>'Budgeted Salary(Complete)'!I223</f>
        <v>80100</v>
      </c>
      <c r="I22" s="68">
        <f>'Budgeted Salary(Complete)'!J223</f>
        <v>60000</v>
      </c>
      <c r="J22" s="68">
        <f>'Budgeted Salary(Complete)'!K223</f>
        <v>0</v>
      </c>
      <c r="K22" s="28">
        <f>SUM(E22:J22)</f>
        <v>567300</v>
      </c>
      <c r="L22" s="68"/>
      <c r="M22" s="68"/>
      <c r="N22" s="68"/>
    </row>
    <row r="23" spans="2:255" ht="15.75" x14ac:dyDescent="0.25">
      <c r="B23" s="69">
        <v>3</v>
      </c>
      <c r="C23" s="68" t="s">
        <v>430</v>
      </c>
      <c r="D23" s="68" t="s">
        <v>407</v>
      </c>
      <c r="E23" s="68">
        <f>'Budgeted Salary(Complete)'!F159</f>
        <v>145080</v>
      </c>
      <c r="F23" s="68">
        <f>'Budgeted Salary(Complete)'!G159</f>
        <v>50400</v>
      </c>
      <c r="G23" s="68">
        <f>'Budgeted Salary(Complete)'!H159</f>
        <v>117288</v>
      </c>
      <c r="H23" s="68">
        <f>'Budgeted Salary(Complete)'!I159</f>
        <v>58644</v>
      </c>
      <c r="I23" s="68">
        <f>'Budgeted Salary(Complete)'!J80</f>
        <v>60000</v>
      </c>
      <c r="J23" s="68">
        <f>'Budgeted Salary(Complete)'!L159</f>
        <v>0</v>
      </c>
      <c r="K23" s="28">
        <f>SUM(E23:J23)</f>
        <v>431412</v>
      </c>
      <c r="L23" s="68"/>
      <c r="M23" s="68"/>
      <c r="N23" s="68"/>
    </row>
    <row r="24" spans="2:255" ht="15" x14ac:dyDescent="0.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</row>
    <row r="25" spans="2:255" ht="16.5" thickBot="1" x14ac:dyDescent="0.3">
      <c r="B25" s="68"/>
      <c r="C25" s="68"/>
      <c r="D25" s="68"/>
      <c r="E25" s="70">
        <f t="shared" ref="E25:K25" si="0">SUM(E21:E24)</f>
        <v>1650480</v>
      </c>
      <c r="F25" s="70">
        <f t="shared" si="0"/>
        <v>626400</v>
      </c>
      <c r="G25" s="70">
        <f t="shared" si="0"/>
        <v>1366128</v>
      </c>
      <c r="H25" s="70">
        <f t="shared" si="0"/>
        <v>683064</v>
      </c>
      <c r="I25" s="70">
        <f t="shared" si="0"/>
        <v>540000</v>
      </c>
      <c r="J25" s="70">
        <f t="shared" si="0"/>
        <v>0</v>
      </c>
      <c r="K25" s="70">
        <f t="shared" si="0"/>
        <v>4866072</v>
      </c>
      <c r="L25" s="68"/>
      <c r="M25" s="68"/>
      <c r="N25" s="68"/>
      <c r="IU25" s="68">
        <f>SUM(IU21:IV24)</f>
        <v>0</v>
      </c>
    </row>
    <row r="26" spans="2:255" ht="15.75" thickTop="1" x14ac:dyDescent="0.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255" ht="15" x14ac:dyDescent="0.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2:255" ht="15" x14ac:dyDescent="0.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2:255" ht="15" x14ac:dyDescent="0.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2:255" ht="15" x14ac:dyDescent="0.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2:255" ht="15" x14ac:dyDescent="0.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2:255" ht="15" x14ac:dyDescent="0.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2:14" ht="15" x14ac:dyDescent="0.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spans="2:14" ht="15" x14ac:dyDescent="0.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2:14" ht="15" x14ac:dyDescent="0.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36" spans="2:14" ht="15" x14ac:dyDescent="0.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</row>
    <row r="37" spans="2:14" ht="15" x14ac:dyDescent="0.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</row>
    <row r="38" spans="2:14" ht="15" x14ac:dyDescent="0.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</row>
    <row r="39" spans="2:14" ht="15" x14ac:dyDescent="0.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</row>
    <row r="40" spans="2:14" ht="15" x14ac:dyDescent="0.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</row>
    <row r="41" spans="2:14" ht="15" x14ac:dyDescent="0.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</row>
    <row r="42" spans="2:14" ht="15" x14ac:dyDescent="0.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</row>
    <row r="43" spans="2:14" ht="15" x14ac:dyDescent="0.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</row>
    <row r="44" spans="2:14" ht="15" x14ac:dyDescent="0.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</row>
    <row r="45" spans="2:14" ht="15" x14ac:dyDescent="0.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</row>
    <row r="46" spans="2:14" ht="15" x14ac:dyDescent="0.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</row>
    <row r="47" spans="2:14" ht="15" x14ac:dyDescent="0.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2:14" ht="15" x14ac:dyDescent="0.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</row>
  </sheetData>
  <mergeCells count="4">
    <mergeCell ref="B2:L2"/>
    <mergeCell ref="B3:L3"/>
    <mergeCell ref="B4:L4"/>
    <mergeCell ref="B6:K6"/>
  </mergeCells>
  <phoneticPr fontId="0" type="noConversion"/>
  <pageMargins left="0.75" right="0.75" top="1" bottom="1" header="0.5" footer="0.5"/>
  <pageSetup scale="10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S130"/>
  <sheetViews>
    <sheetView topLeftCell="A102" zoomScale="70" zoomScaleNormal="70" workbookViewId="0">
      <selection activeCell="B2" sqref="B2:M128"/>
    </sheetView>
  </sheetViews>
  <sheetFormatPr defaultColWidth="12.42578125" defaultRowHeight="15" x14ac:dyDescent="0.2"/>
  <cols>
    <col min="1" max="1" width="9.42578125" style="31" customWidth="1"/>
    <col min="2" max="2" width="7.42578125" style="31" bestFit="1" customWidth="1"/>
    <col min="3" max="3" width="33.42578125" style="31" bestFit="1" customWidth="1"/>
    <col min="4" max="4" width="37.140625" style="31" bestFit="1" customWidth="1"/>
    <col min="5" max="5" width="15.42578125" style="31" bestFit="1" customWidth="1"/>
    <col min="6" max="7" width="13.5703125" style="31" bestFit="1" customWidth="1"/>
    <col min="8" max="8" width="13.5703125" style="31" customWidth="1"/>
    <col min="9" max="9" width="12.140625" style="31" bestFit="1" customWidth="1"/>
    <col min="10" max="10" width="11.42578125" style="31" bestFit="1" customWidth="1"/>
    <col min="11" max="11" width="12.140625" style="31" bestFit="1" customWidth="1"/>
    <col min="12" max="12" width="12.140625" style="31" customWidth="1"/>
    <col min="13" max="13" width="14.85546875" style="31" bestFit="1" customWidth="1"/>
    <col min="14" max="253" width="12.42578125" style="31" customWidth="1"/>
  </cols>
  <sheetData>
    <row r="2" spans="2:13" ht="15.75" x14ac:dyDescent="0.25">
      <c r="B2" s="159" t="s">
        <v>445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2:13" x14ac:dyDescent="0.2">
      <c r="B3" s="158" t="s">
        <v>455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2:13" x14ac:dyDescent="0.2">
      <c r="B4" s="158" t="s">
        <v>454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6" spans="2:13" ht="20.25" x14ac:dyDescent="0.3">
      <c r="B6" s="163" t="s">
        <v>427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</row>
    <row r="7" spans="2:13" ht="20.25" x14ac:dyDescent="0.3">
      <c r="B7" s="73"/>
    </row>
    <row r="9" spans="2:13" ht="15.75" x14ac:dyDescent="0.25">
      <c r="B9" s="56" t="s">
        <v>21</v>
      </c>
      <c r="C9" s="56" t="s">
        <v>397</v>
      </c>
      <c r="D9" s="56" t="s">
        <v>398</v>
      </c>
      <c r="E9" s="56" t="s">
        <v>25</v>
      </c>
      <c r="F9" s="42"/>
    </row>
    <row r="10" spans="2:13" ht="15.75" thickBot="1" x14ac:dyDescent="0.25">
      <c r="B10" s="57"/>
      <c r="C10" s="114"/>
      <c r="D10" s="58"/>
      <c r="E10" s="57"/>
      <c r="F10" s="42"/>
    </row>
    <row r="11" spans="2:13" ht="15.75" thickTop="1" x14ac:dyDescent="0.2">
      <c r="B11" s="59"/>
      <c r="C11" s="112"/>
      <c r="D11" s="60"/>
      <c r="E11" s="59"/>
      <c r="F11" s="42"/>
    </row>
    <row r="12" spans="2:13" x14ac:dyDescent="0.2">
      <c r="B12" s="61">
        <v>1</v>
      </c>
      <c r="C12" s="68" t="s">
        <v>410</v>
      </c>
      <c r="D12" s="61">
        <v>1</v>
      </c>
      <c r="E12" s="121" t="s">
        <v>540</v>
      </c>
      <c r="F12" s="42"/>
    </row>
    <row r="13" spans="2:13" x14ac:dyDescent="0.2">
      <c r="B13" s="61">
        <v>2</v>
      </c>
      <c r="C13" s="113" t="s">
        <v>409</v>
      </c>
      <c r="D13" s="61">
        <v>3</v>
      </c>
      <c r="E13" s="121" t="s">
        <v>541</v>
      </c>
      <c r="F13" s="42"/>
    </row>
    <row r="14" spans="2:13" x14ac:dyDescent="0.2">
      <c r="B14" s="61">
        <v>3</v>
      </c>
      <c r="C14" s="68" t="s">
        <v>418</v>
      </c>
      <c r="D14" s="61">
        <v>3</v>
      </c>
      <c r="E14" s="121" t="s">
        <v>541</v>
      </c>
      <c r="F14" s="42"/>
    </row>
    <row r="15" spans="2:13" x14ac:dyDescent="0.2">
      <c r="B15" s="61">
        <v>4</v>
      </c>
      <c r="C15" s="31" t="s">
        <v>412</v>
      </c>
      <c r="D15" s="61">
        <v>2</v>
      </c>
      <c r="E15" s="121" t="s">
        <v>541</v>
      </c>
      <c r="F15" s="42"/>
    </row>
    <row r="16" spans="2:13" x14ac:dyDescent="0.2">
      <c r="B16" s="61">
        <v>5</v>
      </c>
      <c r="C16" s="68" t="s">
        <v>421</v>
      </c>
      <c r="D16" s="61">
        <v>1</v>
      </c>
      <c r="E16" s="121" t="s">
        <v>541</v>
      </c>
      <c r="F16" s="42"/>
    </row>
    <row r="17" spans="1:253" x14ac:dyDescent="0.2">
      <c r="B17" s="61">
        <v>6</v>
      </c>
      <c r="C17" s="68" t="s">
        <v>422</v>
      </c>
      <c r="D17" s="61">
        <v>1</v>
      </c>
      <c r="E17" s="121" t="s">
        <v>541</v>
      </c>
      <c r="F17" s="42"/>
    </row>
    <row r="18" spans="1:253" x14ac:dyDescent="0.2">
      <c r="B18" s="61">
        <v>7</v>
      </c>
      <c r="C18" s="31" t="s">
        <v>417</v>
      </c>
      <c r="D18" s="61">
        <v>5</v>
      </c>
      <c r="E18" s="121" t="s">
        <v>541</v>
      </c>
      <c r="F18" s="42"/>
    </row>
    <row r="19" spans="1:253" x14ac:dyDescent="0.2">
      <c r="B19" s="61">
        <v>8</v>
      </c>
      <c r="C19" s="68" t="s">
        <v>415</v>
      </c>
      <c r="D19" s="61">
        <v>3</v>
      </c>
      <c r="E19" s="121" t="s">
        <v>541</v>
      </c>
      <c r="F19" s="42"/>
    </row>
    <row r="20" spans="1:253" x14ac:dyDescent="0.2">
      <c r="B20" s="61">
        <v>9</v>
      </c>
      <c r="C20" s="31" t="s">
        <v>411</v>
      </c>
      <c r="D20" s="61">
        <v>2</v>
      </c>
      <c r="E20" s="121" t="s">
        <v>541</v>
      </c>
      <c r="F20" s="42"/>
    </row>
    <row r="21" spans="1:253" x14ac:dyDescent="0.2">
      <c r="B21" s="61">
        <v>10</v>
      </c>
      <c r="C21" s="68" t="s">
        <v>413</v>
      </c>
      <c r="D21" s="61">
        <v>1</v>
      </c>
      <c r="E21" s="121" t="s">
        <v>541</v>
      </c>
      <c r="F21" s="42"/>
    </row>
    <row r="22" spans="1:253" x14ac:dyDescent="0.2">
      <c r="B22" s="61">
        <v>11</v>
      </c>
      <c r="C22" s="68" t="s">
        <v>416</v>
      </c>
      <c r="D22" s="61">
        <v>1</v>
      </c>
      <c r="E22" s="121" t="s">
        <v>540</v>
      </c>
      <c r="F22" s="42"/>
    </row>
    <row r="23" spans="1:253" x14ac:dyDescent="0.2">
      <c r="B23" s="61">
        <v>12</v>
      </c>
      <c r="C23" s="68" t="s">
        <v>506</v>
      </c>
      <c r="D23" s="61">
        <v>1</v>
      </c>
      <c r="E23" s="121" t="s">
        <v>541</v>
      </c>
      <c r="F23" s="42"/>
    </row>
    <row r="24" spans="1:253" x14ac:dyDescent="0.2">
      <c r="B24" s="61">
        <v>13</v>
      </c>
      <c r="C24" s="68" t="s">
        <v>423</v>
      </c>
      <c r="D24" s="61">
        <v>1</v>
      </c>
      <c r="E24" s="121" t="s">
        <v>541</v>
      </c>
      <c r="F24" s="42"/>
    </row>
    <row r="25" spans="1:253" x14ac:dyDescent="0.2">
      <c r="B25" s="61">
        <v>14</v>
      </c>
      <c r="C25" s="68" t="s">
        <v>420</v>
      </c>
      <c r="D25" s="61">
        <v>5</v>
      </c>
      <c r="E25" s="121" t="s">
        <v>540</v>
      </c>
      <c r="F25" s="42"/>
    </row>
    <row r="26" spans="1:253" x14ac:dyDescent="0.2">
      <c r="B26" s="61">
        <v>15</v>
      </c>
      <c r="C26" s="68" t="s">
        <v>424</v>
      </c>
      <c r="D26" s="61">
        <v>3</v>
      </c>
      <c r="E26" s="121" t="s">
        <v>541</v>
      </c>
      <c r="F26" s="42"/>
    </row>
    <row r="27" spans="1:253" x14ac:dyDescent="0.2">
      <c r="B27" s="61">
        <v>16</v>
      </c>
      <c r="C27" s="68" t="s">
        <v>424</v>
      </c>
      <c r="D27" s="61">
        <v>7</v>
      </c>
      <c r="E27" s="121" t="s">
        <v>541</v>
      </c>
      <c r="F27" s="42"/>
    </row>
    <row r="28" spans="1:253" x14ac:dyDescent="0.2">
      <c r="B28" s="61">
        <v>17</v>
      </c>
      <c r="C28" s="68" t="s">
        <v>425</v>
      </c>
      <c r="D28" s="61">
        <v>3</v>
      </c>
      <c r="E28" s="121" t="s">
        <v>541</v>
      </c>
      <c r="F28" s="42"/>
    </row>
    <row r="29" spans="1:253" x14ac:dyDescent="0.2">
      <c r="B29" s="61">
        <v>18</v>
      </c>
      <c r="C29" s="31" t="s">
        <v>431</v>
      </c>
      <c r="D29" s="61">
        <v>1</v>
      </c>
      <c r="E29" s="121" t="s">
        <v>541</v>
      </c>
      <c r="F29" s="42"/>
    </row>
    <row r="30" spans="1:253" x14ac:dyDescent="0.2">
      <c r="B30" s="61">
        <v>19</v>
      </c>
      <c r="C30" s="68" t="s">
        <v>428</v>
      </c>
      <c r="D30" s="61">
        <v>2</v>
      </c>
      <c r="E30" s="121" t="s">
        <v>540</v>
      </c>
      <c r="F30" s="42"/>
    </row>
    <row r="31" spans="1:253" x14ac:dyDescent="0.2">
      <c r="B31" s="62"/>
      <c r="E31" s="62"/>
      <c r="F31" s="42"/>
    </row>
    <row r="32" spans="1:253" ht="15.75" x14ac:dyDescent="0.25">
      <c r="A32"/>
      <c r="C32" s="68" t="s">
        <v>34</v>
      </c>
      <c r="D32" s="63">
        <f>SUM(D12:D30)</f>
        <v>46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53" ht="15.75" x14ac:dyDescent="0.25">
      <c r="A33"/>
      <c r="M33" s="32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253" ht="16.5" thickBot="1" x14ac:dyDescent="0.3">
      <c r="A34"/>
      <c r="B34" s="64" t="s">
        <v>206</v>
      </c>
      <c r="C34" s="96" t="s">
        <v>207</v>
      </c>
      <c r="D34" s="64" t="s">
        <v>397</v>
      </c>
      <c r="E34" s="64" t="s">
        <v>208</v>
      </c>
      <c r="F34" s="64" t="s">
        <v>209</v>
      </c>
      <c r="G34" s="64" t="s">
        <v>174</v>
      </c>
      <c r="H34" s="64" t="s">
        <v>210</v>
      </c>
      <c r="I34" s="64" t="s">
        <v>211</v>
      </c>
      <c r="J34" s="64" t="s">
        <v>212</v>
      </c>
      <c r="K34" s="64" t="s">
        <v>213</v>
      </c>
      <c r="L34" s="64" t="s">
        <v>214</v>
      </c>
      <c r="M34" s="64" t="s">
        <v>164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1:253" ht="16.5" thickTop="1" x14ac:dyDescent="0.25">
      <c r="A35"/>
      <c r="M35" s="32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ht="15.75" x14ac:dyDescent="0.25">
      <c r="B36" s="35">
        <v>1</v>
      </c>
      <c r="C36" s="31" t="s">
        <v>245</v>
      </c>
      <c r="D36" s="31" t="s">
        <v>409</v>
      </c>
      <c r="E36" s="31">
        <f>'Budgeted Salary(Complete)'!F97</f>
        <v>144600</v>
      </c>
      <c r="F36" s="31">
        <f>'Budgeted Salary(Complete)'!G97</f>
        <v>28800</v>
      </c>
      <c r="G36" s="31">
        <f>'Budgeted Salary(Complete)'!H97</f>
        <v>104040</v>
      </c>
      <c r="H36" s="31">
        <f>'Budgeted Salary(Complete)'!I97</f>
        <v>52020</v>
      </c>
      <c r="I36" s="31">
        <f>'Budgeted Salary(Complete)'!J97</f>
        <v>36000</v>
      </c>
      <c r="J36" s="31">
        <f>'Budgeted Salary(Complete)'!K97</f>
        <v>0</v>
      </c>
      <c r="K36" s="31">
        <f>'Budgeted Salary(Complete)'!L97</f>
        <v>0</v>
      </c>
      <c r="L36" s="31">
        <f>'Budgeted Salary(Complete)'!M97</f>
        <v>3454</v>
      </c>
      <c r="M36" s="38">
        <f>SUM(E36:L36)</f>
        <v>368914</v>
      </c>
      <c r="N36" s="42"/>
      <c r="O36" s="42"/>
      <c r="P36" s="42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253" ht="15.75" x14ac:dyDescent="0.25">
      <c r="B37" s="35"/>
      <c r="M37" s="38"/>
      <c r="N37" s="42"/>
      <c r="O37" s="42"/>
      <c r="P37" s="42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1:253" ht="15.75" x14ac:dyDescent="0.25">
      <c r="B38" s="35">
        <v>2</v>
      </c>
      <c r="C38" s="31" t="s">
        <v>246</v>
      </c>
      <c r="D38" s="31" t="s">
        <v>410</v>
      </c>
      <c r="E38" s="31">
        <f>'Budgeted Salary(Complete)'!F99</f>
        <v>194160</v>
      </c>
      <c r="F38" s="31">
        <f>'Budgeted Salary(Complete)'!G99</f>
        <v>50400</v>
      </c>
      <c r="G38" s="31">
        <f>'Budgeted Salary(Complete)'!H99</f>
        <v>146736</v>
      </c>
      <c r="H38" s="31">
        <f>'Budgeted Salary(Complete)'!I99</f>
        <v>73368</v>
      </c>
      <c r="I38" s="31">
        <f>'Budgeted Salary(Complete)'!J99</f>
        <v>36000</v>
      </c>
      <c r="J38" s="31">
        <f>'Budgeted Salary(Complete)'!K99</f>
        <v>0</v>
      </c>
      <c r="K38" s="31">
        <f>'Budgeted Salary(Complete)'!L99</f>
        <v>0</v>
      </c>
      <c r="L38" s="31">
        <f>'Budgeted Salary(Complete)'!M99</f>
        <v>3454</v>
      </c>
      <c r="M38" s="38">
        <f>SUM(E38:L38)</f>
        <v>504118</v>
      </c>
      <c r="N38" s="42"/>
      <c r="O38" s="42"/>
      <c r="P38" s="42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  <row r="39" spans="1:253" ht="15.75" x14ac:dyDescent="0.25">
      <c r="B39" s="35"/>
      <c r="M39" s="38"/>
      <c r="N39" s="42"/>
      <c r="O39" s="42"/>
      <c r="P39" s="42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</row>
    <row r="40" spans="1:253" ht="15.75" x14ac:dyDescent="0.25">
      <c r="B40" s="35">
        <v>3</v>
      </c>
      <c r="C40" s="31" t="s">
        <v>248</v>
      </c>
      <c r="D40" s="31" t="s">
        <v>409</v>
      </c>
      <c r="E40" s="31">
        <f>'Budgeted Salary(Complete)'!F101</f>
        <v>114960</v>
      </c>
      <c r="F40" s="31">
        <f>'Budgeted Salary(Complete)'!G101</f>
        <v>28800</v>
      </c>
      <c r="G40" s="31">
        <f>'Budgeted Salary(Complete)'!H101</f>
        <v>86256</v>
      </c>
      <c r="H40" s="31">
        <f>'Budgeted Salary(Complete)'!I101</f>
        <v>43128</v>
      </c>
      <c r="I40" s="31">
        <f>'Budgeted Salary(Complete)'!J101</f>
        <v>36000</v>
      </c>
      <c r="J40" s="31">
        <f>'Budgeted Salary(Complete)'!K101</f>
        <v>0</v>
      </c>
      <c r="K40" s="31">
        <f>'Budgeted Salary(Complete)'!L101</f>
        <v>0</v>
      </c>
      <c r="L40" s="31">
        <f>'Budgeted Salary(Complete)'!M101</f>
        <v>3454</v>
      </c>
      <c r="M40" s="38">
        <f>SUM(E40:L40)</f>
        <v>312598</v>
      </c>
      <c r="N40" s="42"/>
      <c r="O40" s="42"/>
      <c r="P40" s="42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</row>
    <row r="41" spans="1:253" ht="15.75" x14ac:dyDescent="0.25">
      <c r="B41" s="35"/>
      <c r="M41" s="38"/>
      <c r="N41" s="42"/>
      <c r="O41" s="42"/>
      <c r="P41" s="42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</row>
    <row r="42" spans="1:253" ht="15.75" x14ac:dyDescent="0.25">
      <c r="B42" s="35">
        <v>4</v>
      </c>
      <c r="C42" s="31" t="s">
        <v>249</v>
      </c>
      <c r="D42" s="42" t="s">
        <v>411</v>
      </c>
      <c r="E42" s="31">
        <f>'Budgeted Salary(Complete)'!F103</f>
        <v>96000</v>
      </c>
      <c r="F42" s="31">
        <f>'Budgeted Salary(Complete)'!G103</f>
        <v>21600</v>
      </c>
      <c r="G42" s="31">
        <f>'Budgeted Salary(Complete)'!H103</f>
        <v>70560</v>
      </c>
      <c r="H42" s="31">
        <f>'Budgeted Salary(Complete)'!I103</f>
        <v>35280</v>
      </c>
      <c r="I42" s="31">
        <f>'Budgeted Salary(Complete)'!J103</f>
        <v>15000</v>
      </c>
      <c r="J42" s="31">
        <f>'Budgeted Salary(Complete)'!K103</f>
        <v>0</v>
      </c>
      <c r="K42" s="31">
        <f>'Budgeted Salary(Complete)'!L103</f>
        <v>0</v>
      </c>
      <c r="L42" s="31">
        <f>'Budgeted Salary(Complete)'!M103</f>
        <v>3454</v>
      </c>
      <c r="M42" s="38">
        <f>SUM(E42:L42)</f>
        <v>241894</v>
      </c>
      <c r="N42" s="42"/>
      <c r="O42" s="42"/>
      <c r="P42" s="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</row>
    <row r="43" spans="1:253" ht="15.75" x14ac:dyDescent="0.25">
      <c r="B43" s="35"/>
      <c r="D43" s="42"/>
      <c r="M43" s="38"/>
      <c r="N43" s="42"/>
      <c r="O43" s="42"/>
      <c r="P43" s="42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</row>
    <row r="44" spans="1:253" ht="15.75" x14ac:dyDescent="0.25">
      <c r="B44" s="35">
        <v>5</v>
      </c>
      <c r="C44" s="31" t="s">
        <v>250</v>
      </c>
      <c r="D44" s="42" t="s">
        <v>412</v>
      </c>
      <c r="E44" s="31">
        <f>'Budgeted Salary(Complete)'!F105</f>
        <v>110520</v>
      </c>
      <c r="F44" s="31">
        <f>'Budgeted Salary(Complete)'!G105</f>
        <v>28800</v>
      </c>
      <c r="G44" s="31">
        <f>'Budgeted Salary(Complete)'!H105</f>
        <v>83592</v>
      </c>
      <c r="H44" s="31">
        <f>'Budgeted Salary(Complete)'!I105</f>
        <v>41796</v>
      </c>
      <c r="I44" s="31">
        <f>'Budgeted Salary(Complete)'!J105</f>
        <v>36000</v>
      </c>
      <c r="J44" s="31">
        <f>'Budgeted Salary(Complete)'!K105</f>
        <v>0</v>
      </c>
      <c r="K44" s="31">
        <f>'Budgeted Salary(Complete)'!L105</f>
        <v>0</v>
      </c>
      <c r="L44" s="31">
        <f>'Budgeted Salary(Complete)'!M105</f>
        <v>3454</v>
      </c>
      <c r="M44" s="38">
        <f>SUM(E44:L44)</f>
        <v>304162</v>
      </c>
      <c r="N44" s="42"/>
      <c r="O44" s="42"/>
      <c r="P44" s="42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</row>
    <row r="45" spans="1:253" ht="15.75" x14ac:dyDescent="0.25">
      <c r="B45" s="35"/>
      <c r="D45" s="42"/>
      <c r="M45" s="38"/>
      <c r="N45" s="42"/>
      <c r="O45" s="42"/>
      <c r="P45" s="42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</row>
    <row r="46" spans="1:253" ht="15.75" x14ac:dyDescent="0.25">
      <c r="B46" s="35">
        <v>6</v>
      </c>
      <c r="C46" s="31" t="s">
        <v>251</v>
      </c>
      <c r="D46" s="42" t="s">
        <v>480</v>
      </c>
      <c r="E46" s="31">
        <f>'Budgeted Salary(Complete)'!F107</f>
        <v>184800</v>
      </c>
      <c r="F46" s="31">
        <f>'Budgeted Salary(Complete)'!G107</f>
        <v>50400</v>
      </c>
      <c r="G46" s="31">
        <f>'Budgeted Salary(Complete)'!H107</f>
        <v>141120</v>
      </c>
      <c r="H46" s="31">
        <f>'Budgeted Salary(Complete)'!I107</f>
        <v>70560</v>
      </c>
      <c r="I46" s="31">
        <f>'Budgeted Salary(Complete)'!J107</f>
        <v>36000</v>
      </c>
      <c r="J46" s="31">
        <f>'Budgeted Salary(Complete)'!K107</f>
        <v>0</v>
      </c>
      <c r="K46" s="31">
        <f>'Budgeted Salary(Complete)'!L107</f>
        <v>0</v>
      </c>
      <c r="L46" s="31">
        <f>'Budgeted Salary(Complete)'!M107</f>
        <v>3454</v>
      </c>
      <c r="M46" s="38">
        <f>SUM(E46:L46)</f>
        <v>486334</v>
      </c>
      <c r="N46" s="42"/>
      <c r="O46" s="42"/>
      <c r="P46" s="42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</row>
    <row r="47" spans="1:253" ht="15.75" x14ac:dyDescent="0.25">
      <c r="B47" s="35"/>
      <c r="D47" s="42"/>
      <c r="M47" s="38"/>
      <c r="N47" s="42"/>
      <c r="O47" s="42"/>
      <c r="P47" s="42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</row>
    <row r="48" spans="1:253" ht="15.75" x14ac:dyDescent="0.25">
      <c r="B48" s="35">
        <v>7</v>
      </c>
      <c r="C48" s="31" t="s">
        <v>252</v>
      </c>
      <c r="D48" s="42" t="s">
        <v>414</v>
      </c>
      <c r="E48" s="31">
        <f>'Budgeted Salary(Complete)'!F109</f>
        <v>92040</v>
      </c>
      <c r="F48" s="31">
        <f>'Budgeted Salary(Complete)'!G109</f>
        <v>16800</v>
      </c>
      <c r="G48" s="31">
        <f>'Budgeted Salary(Complete)'!H109</f>
        <v>65304</v>
      </c>
      <c r="H48" s="31">
        <f>'Budgeted Salary(Complete)'!I109</f>
        <v>32652</v>
      </c>
      <c r="I48" s="31">
        <f>'Budgeted Salary(Complete)'!J109</f>
        <v>15000</v>
      </c>
      <c r="J48" s="31">
        <f>'Budgeted Salary(Complete)'!K109</f>
        <v>0</v>
      </c>
      <c r="K48" s="31">
        <f>'Budgeted Salary(Complete)'!L109</f>
        <v>0</v>
      </c>
      <c r="L48" s="31">
        <f>'Budgeted Salary(Complete)'!M109</f>
        <v>3454</v>
      </c>
      <c r="M48" s="38">
        <f>SUM(E48:L48)</f>
        <v>225250</v>
      </c>
      <c r="N48" s="42"/>
      <c r="O48" s="42"/>
      <c r="P48" s="42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</row>
    <row r="49" spans="2:253" ht="15.75" x14ac:dyDescent="0.25">
      <c r="B49" s="35"/>
      <c r="D49" s="42"/>
      <c r="M49" s="38"/>
      <c r="N49" s="42"/>
      <c r="O49" s="42"/>
      <c r="P49" s="42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</row>
    <row r="50" spans="2:253" ht="15.75" x14ac:dyDescent="0.25">
      <c r="B50" s="35">
        <v>8</v>
      </c>
      <c r="C50" s="31" t="s">
        <v>253</v>
      </c>
      <c r="D50" s="42" t="s">
        <v>481</v>
      </c>
      <c r="E50" s="31">
        <f>'Budgeted Salary(Complete)'!F111</f>
        <v>92760</v>
      </c>
      <c r="F50" s="31">
        <f>'Budgeted Salary(Complete)'!G111</f>
        <v>21600</v>
      </c>
      <c r="G50" s="31">
        <f>'Budgeted Salary(Complete)'!H111</f>
        <v>68616</v>
      </c>
      <c r="H50" s="31">
        <f>'Budgeted Salary(Complete)'!I111</f>
        <v>34308</v>
      </c>
      <c r="I50" s="31">
        <f>'Budgeted Salary(Complete)'!J111</f>
        <v>15000</v>
      </c>
      <c r="J50" s="31">
        <f>'Budgeted Salary(Complete)'!K111</f>
        <v>0</v>
      </c>
      <c r="K50" s="31">
        <f>'Budgeted Salary(Complete)'!L111</f>
        <v>0</v>
      </c>
      <c r="L50" s="31">
        <f>'Budgeted Salary(Complete)'!M111</f>
        <v>3454</v>
      </c>
      <c r="M50" s="38">
        <f>SUM(E50:L50)</f>
        <v>235738</v>
      </c>
      <c r="N50" s="42"/>
      <c r="O50" s="42"/>
      <c r="P50" s="42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</row>
    <row r="51" spans="2:253" ht="15.75" x14ac:dyDescent="0.25">
      <c r="B51" s="35"/>
      <c r="D51" s="42"/>
      <c r="M51" s="38"/>
      <c r="N51" s="42"/>
      <c r="O51" s="42"/>
      <c r="P51" s="42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</row>
    <row r="52" spans="2:253" ht="15.75" x14ac:dyDescent="0.25">
      <c r="B52" s="35">
        <v>9</v>
      </c>
      <c r="C52" s="31" t="s">
        <v>254</v>
      </c>
      <c r="D52" s="68" t="s">
        <v>506</v>
      </c>
      <c r="E52" s="31">
        <f>'Budgeted Salary(Complete)'!F113</f>
        <v>126120</v>
      </c>
      <c r="F52" s="31">
        <f>'Budgeted Salary(Complete)'!G113</f>
        <v>33600</v>
      </c>
      <c r="G52" s="31">
        <f>'Budgeted Salary(Complete)'!H113</f>
        <v>95832</v>
      </c>
      <c r="H52" s="31">
        <f>'Budgeted Salary(Complete)'!I113</f>
        <v>47916</v>
      </c>
      <c r="I52" s="31">
        <f>'Budgeted Salary(Complete)'!J113</f>
        <v>36000</v>
      </c>
      <c r="J52" s="31">
        <f>'Budgeted Salary(Complete)'!K113</f>
        <v>0</v>
      </c>
      <c r="K52" s="31">
        <f>'Budgeted Salary(Complete)'!L113</f>
        <v>0</v>
      </c>
      <c r="L52" s="31">
        <f>'Budgeted Salary(Complete)'!M113</f>
        <v>3454</v>
      </c>
      <c r="M52" s="38">
        <f>SUM(E52:L52)</f>
        <v>342922</v>
      </c>
      <c r="N52" s="42"/>
      <c r="O52" s="42"/>
      <c r="P52" s="4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</row>
    <row r="53" spans="2:253" ht="15.75" x14ac:dyDescent="0.25">
      <c r="B53" s="35"/>
      <c r="D53" s="42"/>
      <c r="M53" s="38"/>
      <c r="N53" s="42"/>
      <c r="O53" s="42"/>
      <c r="P53" s="42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</row>
    <row r="54" spans="2:253" ht="15.75" x14ac:dyDescent="0.25">
      <c r="B54" s="35">
        <v>10</v>
      </c>
      <c r="C54" s="31" t="s">
        <v>255</v>
      </c>
      <c r="D54" s="42" t="s">
        <v>412</v>
      </c>
      <c r="E54" s="31">
        <f>'Budgeted Salary(Complete)'!F115</f>
        <v>112680</v>
      </c>
      <c r="F54" s="31">
        <f>'Budgeted Salary(Complete)'!G115</f>
        <v>28800</v>
      </c>
      <c r="G54" s="31">
        <f>'Budgeted Salary(Complete)'!H115</f>
        <v>84888</v>
      </c>
      <c r="H54" s="31">
        <f>'Budgeted Salary(Complete)'!I115</f>
        <v>42444</v>
      </c>
      <c r="I54" s="31">
        <f>'Budgeted Salary(Complete)'!J115</f>
        <v>36000</v>
      </c>
      <c r="J54" s="31">
        <f>'Budgeted Salary(Complete)'!K115</f>
        <v>0</v>
      </c>
      <c r="K54" s="31">
        <f>'Budgeted Salary(Complete)'!L115</f>
        <v>0</v>
      </c>
      <c r="L54" s="31">
        <f>'Budgeted Salary(Complete)'!M115</f>
        <v>3454</v>
      </c>
      <c r="M54" s="38">
        <f>SUM(E54:L54)</f>
        <v>308266</v>
      </c>
      <c r="N54" s="42"/>
      <c r="O54" s="42"/>
      <c r="P54" s="42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</row>
    <row r="55" spans="2:253" ht="15.75" x14ac:dyDescent="0.25">
      <c r="B55" s="35"/>
      <c r="D55" s="42"/>
      <c r="M55" s="38"/>
      <c r="N55" s="42"/>
      <c r="O55" s="42"/>
      <c r="P55" s="42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</row>
    <row r="56" spans="2:253" ht="15.75" x14ac:dyDescent="0.25">
      <c r="B56" s="35">
        <v>11</v>
      </c>
      <c r="C56" s="31" t="s">
        <v>256</v>
      </c>
      <c r="D56" s="42" t="s">
        <v>481</v>
      </c>
      <c r="E56" s="31">
        <f>'Budgeted Salary(Complete)'!F117</f>
        <v>92760</v>
      </c>
      <c r="F56" s="31">
        <f>'Budgeted Salary(Complete)'!G117</f>
        <v>21600</v>
      </c>
      <c r="G56" s="31">
        <f>'Budgeted Salary(Complete)'!H117</f>
        <v>68616</v>
      </c>
      <c r="H56" s="31">
        <f>'Budgeted Salary(Complete)'!I117</f>
        <v>34308</v>
      </c>
      <c r="I56" s="31">
        <f>'Budgeted Salary(Complete)'!J117</f>
        <v>15000</v>
      </c>
      <c r="J56" s="31">
        <f>'Budgeted Salary(Complete)'!K117</f>
        <v>0</v>
      </c>
      <c r="K56" s="31">
        <f>'Budgeted Salary(Complete)'!L117</f>
        <v>0</v>
      </c>
      <c r="L56" s="31">
        <f>'Budgeted Salary(Complete)'!M117</f>
        <v>3454</v>
      </c>
      <c r="M56" s="38">
        <f>SUM(E56:L56)</f>
        <v>235738</v>
      </c>
      <c r="N56" s="42"/>
      <c r="O56" s="42"/>
      <c r="P56" s="42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</row>
    <row r="57" spans="2:253" ht="15.75" x14ac:dyDescent="0.25">
      <c r="B57" s="35"/>
      <c r="D57" s="42"/>
      <c r="M57" s="38"/>
      <c r="N57" s="42"/>
      <c r="O57" s="42"/>
      <c r="P57" s="42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</row>
    <row r="58" spans="2:253" ht="15.75" x14ac:dyDescent="0.25">
      <c r="B58" s="35">
        <v>12</v>
      </c>
      <c r="C58" s="31" t="s">
        <v>257</v>
      </c>
      <c r="D58" s="42" t="s">
        <v>482</v>
      </c>
      <c r="E58" s="31">
        <f>'Budgeted Salary(Complete)'!F119</f>
        <v>18948</v>
      </c>
      <c r="F58" s="31">
        <f>'Budgeted Salary(Complete)'!G119</f>
        <v>33600</v>
      </c>
      <c r="G58" s="31">
        <f>'Budgeted Salary(Complete)'!H119</f>
        <v>31529</v>
      </c>
      <c r="H58" s="31">
        <f>'Budgeted Salary(Complete)'!I119</f>
        <v>15764</v>
      </c>
      <c r="I58" s="31">
        <f>'Budgeted Salary(Complete)'!J119</f>
        <v>36000</v>
      </c>
      <c r="J58" s="31">
        <f>'Budgeted Salary(Complete)'!K119</f>
        <v>0</v>
      </c>
      <c r="K58" s="31">
        <f>'Budgeted Salary(Complete)'!L119</f>
        <v>0</v>
      </c>
      <c r="L58" s="31">
        <f>'Budgeted Salary(Complete)'!M119</f>
        <v>3454</v>
      </c>
      <c r="M58" s="38">
        <f>SUM(E58:L58)</f>
        <v>139295</v>
      </c>
      <c r="N58" s="42"/>
      <c r="O58" s="42"/>
      <c r="P58" s="42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</row>
    <row r="59" spans="2:253" ht="15.75" x14ac:dyDescent="0.25">
      <c r="B59" s="35"/>
      <c r="D59" s="42"/>
      <c r="M59" s="38"/>
      <c r="N59" s="42"/>
      <c r="O59" s="42"/>
      <c r="P59" s="42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</row>
    <row r="60" spans="2:253" ht="15.75" x14ac:dyDescent="0.25">
      <c r="B60" s="35">
        <v>13</v>
      </c>
      <c r="C60" s="31" t="s">
        <v>259</v>
      </c>
      <c r="D60" s="42" t="s">
        <v>411</v>
      </c>
      <c r="E60" s="31">
        <f>'Budgeted Salary(Complete)'!F121</f>
        <v>96000</v>
      </c>
      <c r="F60" s="31">
        <f>'Budgeted Salary(Complete)'!G121</f>
        <v>21600</v>
      </c>
      <c r="G60" s="31">
        <f>'Budgeted Salary(Complete)'!H121</f>
        <v>70560</v>
      </c>
      <c r="H60" s="31">
        <f>'Budgeted Salary(Complete)'!I121</f>
        <v>35280</v>
      </c>
      <c r="I60" s="31">
        <f>'Budgeted Salary(Complete)'!J121</f>
        <v>15000</v>
      </c>
      <c r="J60" s="31">
        <f>'Budgeted Salary(Complete)'!K119</f>
        <v>0</v>
      </c>
      <c r="K60" s="31">
        <f>'Budgeted Salary(Complete)'!L121</f>
        <v>0</v>
      </c>
      <c r="L60" s="31">
        <f>'Budgeted Salary(Complete)'!M121</f>
        <v>3454</v>
      </c>
      <c r="M60" s="38">
        <f>SUM(E60:L60)</f>
        <v>241894</v>
      </c>
      <c r="N60" s="42"/>
      <c r="O60" s="42"/>
      <c r="P60" s="42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</row>
    <row r="61" spans="2:253" ht="15.75" x14ac:dyDescent="0.25">
      <c r="B61" s="35"/>
      <c r="D61" s="42"/>
      <c r="M61" s="38"/>
      <c r="N61" s="42"/>
      <c r="O61" s="42"/>
      <c r="P61" s="42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</row>
    <row r="62" spans="2:253" ht="15.75" x14ac:dyDescent="0.25">
      <c r="B62" s="35">
        <v>14</v>
      </c>
      <c r="C62" s="31" t="s">
        <v>262</v>
      </c>
      <c r="D62" s="31" t="s">
        <v>418</v>
      </c>
      <c r="E62" s="31">
        <f>'Budgeted Salary(Complete)'!F123</f>
        <v>94920</v>
      </c>
      <c r="F62" s="31">
        <f>'Budgeted Salary(Complete)'!G123</f>
        <v>22800</v>
      </c>
      <c r="G62" s="31">
        <f>'Budgeted Salary(Complete)'!H123</f>
        <v>70632</v>
      </c>
      <c r="H62" s="31">
        <f>'Budgeted Salary(Complete)'!I123</f>
        <v>35316</v>
      </c>
      <c r="I62" s="31">
        <f>'Budgeted Salary(Complete)'!J123</f>
        <v>15000</v>
      </c>
      <c r="J62" s="31">
        <f>'Budgeted Salary(Complete)'!K123</f>
        <v>0</v>
      </c>
      <c r="K62" s="31">
        <f>'Budgeted Salary(Complete)'!L123</f>
        <v>0</v>
      </c>
      <c r="L62" s="31">
        <f>'Budgeted Salary(Complete)'!M123</f>
        <v>3454</v>
      </c>
      <c r="M62" s="38">
        <f>SUM(E62:L62)</f>
        <v>242122</v>
      </c>
      <c r="N62" s="42"/>
      <c r="O62" s="42"/>
      <c r="P62" s="4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</row>
    <row r="63" spans="2:253" ht="15.75" x14ac:dyDescent="0.25">
      <c r="B63" s="35"/>
      <c r="D63" s="42"/>
      <c r="M63" s="38"/>
      <c r="N63" s="42"/>
      <c r="O63" s="42"/>
      <c r="P63" s="42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</row>
    <row r="64" spans="2:253" ht="15.75" x14ac:dyDescent="0.25">
      <c r="B64" s="35">
        <v>15</v>
      </c>
      <c r="C64" s="31" t="s">
        <v>264</v>
      </c>
      <c r="D64" s="42" t="s">
        <v>484</v>
      </c>
      <c r="E64" s="31">
        <f>'Budgeted Salary(Complete)'!F125</f>
        <v>94920</v>
      </c>
      <c r="F64" s="31">
        <f>'Budgeted Salary(Complete)'!G125</f>
        <v>21600</v>
      </c>
      <c r="G64" s="31">
        <f>'Budgeted Salary(Complete)'!H125</f>
        <v>69912</v>
      </c>
      <c r="H64" s="31">
        <f>'Budgeted Salary(Complete)'!I125</f>
        <v>34956</v>
      </c>
      <c r="I64" s="31">
        <f>'Budgeted Salary(Complete)'!J125</f>
        <v>15000</v>
      </c>
      <c r="J64" s="31">
        <f>'Budgeted Salary(Complete)'!K125</f>
        <v>0</v>
      </c>
      <c r="K64" s="31">
        <f>'Budgeted Salary(Complete)'!L125</f>
        <v>0</v>
      </c>
      <c r="L64" s="31">
        <f>'Budgeted Salary(Complete)'!M125</f>
        <v>3454</v>
      </c>
      <c r="M64" s="38">
        <f>SUM(E64:L64)</f>
        <v>239842</v>
      </c>
      <c r="N64" s="42"/>
      <c r="O64" s="42"/>
      <c r="P64" s="42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</row>
    <row r="65" spans="2:253" ht="15.75" x14ac:dyDescent="0.25">
      <c r="B65" s="35"/>
      <c r="D65" s="42"/>
      <c r="M65" s="38"/>
      <c r="N65" s="42"/>
      <c r="O65" s="42"/>
      <c r="P65" s="42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</row>
    <row r="66" spans="2:253" ht="15.75" x14ac:dyDescent="0.25">
      <c r="B66" s="35">
        <v>16</v>
      </c>
      <c r="C66" s="31" t="s">
        <v>266</v>
      </c>
      <c r="D66" s="31" t="s">
        <v>418</v>
      </c>
      <c r="E66" s="31">
        <f>'Budgeted Salary(Complete)'!F127</f>
        <v>94200</v>
      </c>
      <c r="F66" s="31">
        <f>'Budgeted Salary(Complete)'!G127</f>
        <v>22800</v>
      </c>
      <c r="G66" s="31">
        <f>'Budgeted Salary(Complete)'!H127</f>
        <v>70200</v>
      </c>
      <c r="H66" s="31">
        <f>'Budgeted Salary(Complete)'!I127</f>
        <v>35100</v>
      </c>
      <c r="I66" s="31">
        <f>'Budgeted Salary(Complete)'!J127</f>
        <v>15000</v>
      </c>
      <c r="J66" s="31">
        <f>'Budgeted Salary(Complete)'!K127</f>
        <v>0</v>
      </c>
      <c r="K66" s="31">
        <f>'Budgeted Salary(Complete)'!L127</f>
        <v>0</v>
      </c>
      <c r="L66" s="31">
        <f>'Budgeted Salary(Complete)'!M127</f>
        <v>3454</v>
      </c>
      <c r="M66" s="38">
        <f>SUM(E66:L66)</f>
        <v>240754</v>
      </c>
      <c r="N66" s="42"/>
      <c r="O66" s="42"/>
      <c r="P66" s="42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</row>
    <row r="67" spans="2:253" ht="15.75" x14ac:dyDescent="0.25">
      <c r="B67" s="35"/>
      <c r="D67" s="42"/>
      <c r="M67" s="38"/>
      <c r="N67" s="42"/>
      <c r="O67" s="42"/>
      <c r="P67" s="42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</row>
    <row r="68" spans="2:253" ht="15.75" x14ac:dyDescent="0.25">
      <c r="B68" s="35">
        <v>17</v>
      </c>
      <c r="C68" s="31" t="s">
        <v>267</v>
      </c>
      <c r="D68" s="31" t="s">
        <v>409</v>
      </c>
      <c r="E68" s="31">
        <f>'Budgeted Salary(Complete)'!F129</f>
        <v>114960</v>
      </c>
      <c r="F68" s="31">
        <f>'Budgeted Salary(Complete)'!G129</f>
        <v>28800</v>
      </c>
      <c r="G68" s="31">
        <f>'Budgeted Salary(Complete)'!H129</f>
        <v>86256</v>
      </c>
      <c r="H68" s="31">
        <f>'Budgeted Salary(Complete)'!I129</f>
        <v>43128</v>
      </c>
      <c r="I68" s="31">
        <f>'Budgeted Salary(Complete)'!J129</f>
        <v>36000</v>
      </c>
      <c r="J68" s="31">
        <f>'Budgeted Salary(Complete)'!K129</f>
        <v>0</v>
      </c>
      <c r="K68" s="31">
        <f>'Budgeted Salary(Complete)'!L129</f>
        <v>0</v>
      </c>
      <c r="L68" s="31">
        <f>'Budgeted Salary(Complete)'!M129</f>
        <v>3454</v>
      </c>
      <c r="M68" s="38">
        <f>SUM(E68:L68)</f>
        <v>312598</v>
      </c>
      <c r="N68" s="42"/>
      <c r="O68" s="42"/>
      <c r="P68" s="42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</row>
    <row r="69" spans="2:253" ht="15.75" x14ac:dyDescent="0.25">
      <c r="B69" s="35"/>
      <c r="D69" s="42"/>
      <c r="M69" s="38"/>
      <c r="N69" s="42"/>
      <c r="O69" s="42"/>
      <c r="P69" s="42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</row>
    <row r="70" spans="2:253" ht="15.75" x14ac:dyDescent="0.25">
      <c r="B70" s="35">
        <v>18</v>
      </c>
      <c r="C70" s="31" t="s">
        <v>268</v>
      </c>
      <c r="D70" s="42" t="s">
        <v>485</v>
      </c>
      <c r="E70" s="31">
        <f>'Budgeted Salary(Complete)'!F131</f>
        <v>83760</v>
      </c>
      <c r="F70" s="31">
        <f>'Budgeted Salary(Complete)'!G131</f>
        <v>21600</v>
      </c>
      <c r="G70" s="31">
        <f>'Budgeted Salary(Complete)'!H131</f>
        <v>63216</v>
      </c>
      <c r="H70" s="31">
        <f>'Budgeted Salary(Complete)'!I131</f>
        <v>31608</v>
      </c>
      <c r="I70" s="31">
        <f>'Budgeted Salary(Complete)'!J131</f>
        <v>15000</v>
      </c>
      <c r="J70" s="31">
        <f>'Budgeted Salary(Complete)'!K131</f>
        <v>0</v>
      </c>
      <c r="K70" s="31">
        <f>'Budgeted Salary(Complete)'!L131</f>
        <v>0</v>
      </c>
      <c r="L70" s="31">
        <f>'Budgeted Salary(Complete)'!M131</f>
        <v>3454</v>
      </c>
      <c r="M70" s="38">
        <f>SUM(E70:L70)</f>
        <v>218638</v>
      </c>
      <c r="N70" s="42"/>
      <c r="O70" s="42"/>
      <c r="P70" s="42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</row>
    <row r="71" spans="2:253" ht="15.75" x14ac:dyDescent="0.25">
      <c r="B71" s="35"/>
      <c r="D71" s="42"/>
      <c r="M71" s="38"/>
      <c r="N71" s="42"/>
      <c r="O71" s="42"/>
      <c r="P71" s="42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</row>
    <row r="72" spans="2:253" ht="15.75" x14ac:dyDescent="0.25">
      <c r="B72" s="35">
        <v>19</v>
      </c>
      <c r="C72" s="31" t="s">
        <v>269</v>
      </c>
      <c r="D72" s="42" t="s">
        <v>481</v>
      </c>
      <c r="E72" s="31">
        <f>'Budgeted Salary(Complete)'!F133</f>
        <v>81360</v>
      </c>
      <c r="F72" s="31">
        <f>'Budgeted Salary(Complete)'!G133</f>
        <v>15600</v>
      </c>
      <c r="G72" s="31">
        <f>'Budgeted Salary(Complete)'!H133</f>
        <v>58176</v>
      </c>
      <c r="H72" s="31">
        <f>'Budgeted Salary(Complete)'!I133</f>
        <v>29088</v>
      </c>
      <c r="I72" s="31">
        <f>'Budgeted Salary(Complete)'!J133</f>
        <v>15000</v>
      </c>
      <c r="J72" s="31">
        <f>'Budgeted Salary(Complete)'!K133</f>
        <v>0</v>
      </c>
      <c r="K72" s="31">
        <f>'Budgeted Salary(Complete)'!L133</f>
        <v>0</v>
      </c>
      <c r="L72" s="31">
        <f>'Budgeted Salary(Complete)'!M133</f>
        <v>3454</v>
      </c>
      <c r="M72" s="38">
        <f>SUM(E72:L72)</f>
        <v>202678</v>
      </c>
      <c r="N72" s="42"/>
      <c r="O72" s="42"/>
      <c r="P72" s="4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</row>
    <row r="73" spans="2:253" ht="15.75" x14ac:dyDescent="0.25">
      <c r="B73" s="35"/>
      <c r="D73" s="42"/>
      <c r="M73" s="38"/>
      <c r="N73" s="42"/>
      <c r="O73" s="42"/>
      <c r="P73" s="42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</row>
    <row r="74" spans="2:253" ht="15.75" x14ac:dyDescent="0.25">
      <c r="B74" s="35">
        <v>20</v>
      </c>
      <c r="C74" s="31" t="s">
        <v>270</v>
      </c>
      <c r="D74" s="42" t="s">
        <v>486</v>
      </c>
      <c r="E74" s="31">
        <f>'Budgeted Salary(Complete)'!F135</f>
        <v>81360</v>
      </c>
      <c r="F74" s="31">
        <f>'Budgeted Salary(Complete)'!G135</f>
        <v>21600</v>
      </c>
      <c r="G74" s="31">
        <f>'Budgeted Salary(Complete)'!H135</f>
        <v>61776</v>
      </c>
      <c r="H74" s="31">
        <f>'Budgeted Salary(Complete)'!I135</f>
        <v>30888</v>
      </c>
      <c r="I74" s="31">
        <f>'Budgeted Salary(Complete)'!J135</f>
        <v>15000</v>
      </c>
      <c r="J74" s="31">
        <f>'Budgeted Salary(Complete)'!K135</f>
        <v>0</v>
      </c>
      <c r="K74" s="31">
        <f>'Budgeted Salary(Complete)'!L135</f>
        <v>16474</v>
      </c>
      <c r="L74" s="31">
        <f>'Budgeted Salary(Complete)'!M135</f>
        <v>3454</v>
      </c>
      <c r="M74" s="38">
        <f>SUM(E74:L74)</f>
        <v>230552</v>
      </c>
      <c r="N74" s="42"/>
      <c r="O74" s="42"/>
      <c r="P74" s="42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</row>
    <row r="75" spans="2:253" ht="15.75" x14ac:dyDescent="0.25">
      <c r="B75" s="35"/>
      <c r="D75" s="42"/>
      <c r="M75" s="38"/>
      <c r="N75" s="42"/>
      <c r="O75" s="42"/>
      <c r="P75" s="42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</row>
    <row r="76" spans="2:253" ht="15.75" x14ac:dyDescent="0.25">
      <c r="B76" s="35">
        <v>21</v>
      </c>
      <c r="C76" s="31" t="s">
        <v>271</v>
      </c>
      <c r="D76" s="42" t="s">
        <v>487</v>
      </c>
      <c r="E76" s="31">
        <f>'Budgeted Salary(Complete)'!F137</f>
        <v>78960</v>
      </c>
      <c r="F76" s="31">
        <f>'Budgeted Salary(Complete)'!G137</f>
        <v>15600</v>
      </c>
      <c r="G76" s="31">
        <f>'Budgeted Salary(Complete)'!H137</f>
        <v>56736</v>
      </c>
      <c r="H76" s="31">
        <f>'Budgeted Salary(Complete)'!I137</f>
        <v>28368</v>
      </c>
      <c r="I76" s="31">
        <f>'Budgeted Salary(Complete)'!J137</f>
        <v>15000</v>
      </c>
      <c r="J76" s="31">
        <f>'Budgeted Salary(Complete)'!K137</f>
        <v>0</v>
      </c>
      <c r="K76" s="31">
        <f>'Budgeted Salary(Complete)'!L137</f>
        <v>15130</v>
      </c>
      <c r="L76" s="31">
        <f>'Budgeted Salary(Complete)'!M137</f>
        <v>3454</v>
      </c>
      <c r="M76" s="38">
        <f>SUM(E76:L76)</f>
        <v>213248</v>
      </c>
      <c r="N76" s="42"/>
      <c r="O76" s="42"/>
      <c r="P76" s="42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</row>
    <row r="77" spans="2:253" ht="15.75" x14ac:dyDescent="0.25">
      <c r="B77" s="35"/>
      <c r="D77" s="42"/>
      <c r="M77" s="38"/>
      <c r="N77" s="42"/>
      <c r="O77" s="42"/>
      <c r="P77" s="42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</row>
    <row r="78" spans="2:253" ht="15.75" x14ac:dyDescent="0.25">
      <c r="B78" s="35">
        <v>22</v>
      </c>
      <c r="C78" s="31" t="s">
        <v>272</v>
      </c>
      <c r="D78" s="42" t="s">
        <v>487</v>
      </c>
      <c r="E78" s="31">
        <f>'Budgeted Salary(Complete)'!F139</f>
        <v>78960</v>
      </c>
      <c r="F78" s="31">
        <f>'Budgeted Salary(Complete)'!G139</f>
        <v>21600</v>
      </c>
      <c r="G78" s="31">
        <f>'Budgeted Salary(Complete)'!H139</f>
        <v>60336</v>
      </c>
      <c r="H78" s="31">
        <f>'Budgeted Salary(Complete)'!I139</f>
        <v>30168</v>
      </c>
      <c r="I78" s="31">
        <f>'Budgeted Salary(Complete)'!J139</f>
        <v>15000</v>
      </c>
      <c r="J78" s="31">
        <f>'Budgeted Salary(Complete)'!K139</f>
        <v>0</v>
      </c>
      <c r="K78" s="31">
        <f>'Budgeted Salary(Complete)'!L139</f>
        <v>16090</v>
      </c>
      <c r="L78" s="31">
        <f>'Budgeted Salary(Complete)'!M139</f>
        <v>3454</v>
      </c>
      <c r="M78" s="38">
        <f>SUM(E78:L78)</f>
        <v>225608</v>
      </c>
      <c r="N78" s="42"/>
      <c r="O78" s="42"/>
      <c r="P78" s="42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</row>
    <row r="79" spans="2:253" ht="15.75" x14ac:dyDescent="0.25">
      <c r="B79" s="35"/>
      <c r="D79" s="42"/>
      <c r="E79" s="36"/>
      <c r="F79" s="36"/>
      <c r="G79" s="36"/>
      <c r="H79" s="36"/>
      <c r="I79" s="36"/>
      <c r="J79" s="36"/>
      <c r="K79" s="36"/>
      <c r="L79" s="36"/>
      <c r="M79" s="38"/>
      <c r="N79" s="42"/>
      <c r="O79" s="42"/>
      <c r="P79" s="42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</row>
    <row r="80" spans="2:253" ht="15.75" x14ac:dyDescent="0.25">
      <c r="B80" s="35">
        <v>23</v>
      </c>
      <c r="C80" s="31" t="s">
        <v>273</v>
      </c>
      <c r="D80" s="42" t="s">
        <v>487</v>
      </c>
      <c r="E80" s="31">
        <f>'Budgeted Salary(Complete)'!F141</f>
        <v>75960</v>
      </c>
      <c r="F80" s="31">
        <f>'Budgeted Salary(Complete)'!G141</f>
        <v>21600</v>
      </c>
      <c r="G80" s="31">
        <f>'Budgeted Salary(Complete)'!H141</f>
        <v>58536</v>
      </c>
      <c r="H80" s="31">
        <f>'Budgeted Salary(Complete)'!I141</f>
        <v>29268</v>
      </c>
      <c r="I80" s="31">
        <f>'Budgeted Salary(Complete)'!J141</f>
        <v>15000</v>
      </c>
      <c r="J80" s="31">
        <f>'Budgeted Salary(Complete)'!K141</f>
        <v>0</v>
      </c>
      <c r="K80" s="31">
        <f>'Budgeted Salary(Complete)'!L141</f>
        <v>15610</v>
      </c>
      <c r="L80" s="31">
        <f>'Budgeted Salary(Complete)'!M141</f>
        <v>3454</v>
      </c>
      <c r="M80" s="38">
        <f>SUM(E80:L80)</f>
        <v>219428</v>
      </c>
      <c r="N80" s="42"/>
      <c r="O80" s="42"/>
      <c r="P80" s="42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</row>
    <row r="81" spans="1:253" ht="15.75" x14ac:dyDescent="0.25">
      <c r="B81" s="35"/>
      <c r="D81" s="42"/>
      <c r="E81" s="36"/>
      <c r="F81" s="36"/>
      <c r="G81" s="36"/>
      <c r="H81" s="36"/>
      <c r="I81" s="36"/>
      <c r="J81" s="36"/>
      <c r="K81" s="36"/>
      <c r="L81" s="36"/>
      <c r="M81" s="38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</row>
    <row r="82" spans="1:253" ht="15.75" x14ac:dyDescent="0.25">
      <c r="B82" s="35">
        <v>24</v>
      </c>
      <c r="C82" s="31" t="s">
        <v>274</v>
      </c>
      <c r="D82" s="31" t="s">
        <v>418</v>
      </c>
      <c r="E82" s="31">
        <f>'Budgeted Salary(Complete)'!F143</f>
        <v>78720</v>
      </c>
      <c r="F82" s="31">
        <f>'Budgeted Salary(Complete)'!G143</f>
        <v>22800</v>
      </c>
      <c r="G82" s="31">
        <f>'Budgeted Salary(Complete)'!H143</f>
        <v>60912</v>
      </c>
      <c r="H82" s="31">
        <f>'Budgeted Salary(Complete)'!I143</f>
        <v>30456</v>
      </c>
      <c r="I82" s="31">
        <f>'Budgeted Salary(Complete)'!J143</f>
        <v>15000</v>
      </c>
      <c r="J82" s="31">
        <f>'Budgeted Salary(Complete)'!K143</f>
        <v>0</v>
      </c>
      <c r="K82" s="31">
        <f>'Budgeted Salary(Complete)'!L143</f>
        <v>16243</v>
      </c>
      <c r="L82" s="31">
        <f>'Budgeted Salary(Complete)'!M143</f>
        <v>3454</v>
      </c>
      <c r="M82" s="38">
        <f>SUM(E82:L82)</f>
        <v>227585</v>
      </c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</row>
    <row r="83" spans="1:253" ht="15.75" x14ac:dyDescent="0.25">
      <c r="B83" s="35"/>
      <c r="D83" s="42"/>
      <c r="M83" s="38"/>
      <c r="N83" s="42"/>
      <c r="O83" s="42"/>
      <c r="P83" s="42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</row>
    <row r="84" spans="1:253" ht="15.75" x14ac:dyDescent="0.25">
      <c r="B84" s="35">
        <v>25</v>
      </c>
      <c r="C84" s="31" t="s">
        <v>501</v>
      </c>
      <c r="D84" s="31" t="s">
        <v>431</v>
      </c>
      <c r="E84" s="31">
        <f>'Budgeted Salary(Complete)'!F145</f>
        <v>70320</v>
      </c>
      <c r="F84" s="31">
        <f>'Budgeted Salary(Complete)'!G145</f>
        <v>21600</v>
      </c>
      <c r="G84" s="31">
        <f>'Budgeted Salary(Complete)'!H145</f>
        <v>55152</v>
      </c>
      <c r="H84" s="31">
        <f>'Budgeted Salary(Complete)'!I145</f>
        <v>27576</v>
      </c>
      <c r="I84" s="31">
        <f>'Budgeted Salary(Complete)'!J145</f>
        <v>15000</v>
      </c>
      <c r="J84" s="31">
        <f>'Budgeted Salary(Complete)'!K145</f>
        <v>0</v>
      </c>
      <c r="K84" s="31">
        <f>'Budgeted Salary(Complete)'!L145</f>
        <v>14707</v>
      </c>
      <c r="L84" s="31">
        <f>'Budgeted Salary(Complete)'!M145</f>
        <v>3454</v>
      </c>
      <c r="M84" s="38">
        <f>SUM(E84:L84)</f>
        <v>207809</v>
      </c>
      <c r="N84" s="42"/>
      <c r="O84" s="42"/>
      <c r="P84" s="42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</row>
    <row r="85" spans="1:253" ht="15.75" x14ac:dyDescent="0.25">
      <c r="B85" s="35"/>
      <c r="M85" s="38"/>
      <c r="N85" s="42"/>
      <c r="O85" s="42"/>
      <c r="P85" s="42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</row>
    <row r="86" spans="1:253" ht="15.75" x14ac:dyDescent="0.25">
      <c r="B86" s="35">
        <v>26</v>
      </c>
      <c r="C86" s="31" t="s">
        <v>499</v>
      </c>
      <c r="D86" s="31" t="s">
        <v>429</v>
      </c>
      <c r="E86" s="31">
        <f>'Budgeted Salary(Complete)'!F147</f>
        <v>70320</v>
      </c>
      <c r="F86" s="31">
        <f>'Budgeted Salary(Complete)'!G147</f>
        <v>21600</v>
      </c>
      <c r="G86" s="31">
        <f>'Budgeted Salary(Complete)'!H147</f>
        <v>55152</v>
      </c>
      <c r="H86" s="31">
        <f>'Budgeted Salary(Complete)'!I147</f>
        <v>27576</v>
      </c>
      <c r="I86" s="31">
        <f>'Budgeted Salary(Complete)'!J147</f>
        <v>25200</v>
      </c>
      <c r="J86" s="31">
        <f>'Budgeted Salary(Complete)'!K147</f>
        <v>0</v>
      </c>
      <c r="K86" s="31">
        <f>'Budgeted Salary(Complete)'!L147</f>
        <v>14707</v>
      </c>
      <c r="L86" s="31">
        <f>'Budgeted Salary(Complete)'!M147</f>
        <v>3454</v>
      </c>
      <c r="M86" s="38">
        <f>SUM(E86:L86)</f>
        <v>218009</v>
      </c>
      <c r="N86" s="42"/>
      <c r="O86" s="42"/>
      <c r="P86" s="42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</row>
    <row r="87" spans="1:253" ht="15.75" x14ac:dyDescent="0.25">
      <c r="A87" s="111"/>
      <c r="B87" s="35"/>
      <c r="M87" s="38"/>
      <c r="N87" s="42"/>
      <c r="O87" s="42"/>
      <c r="P87" s="42"/>
    </row>
    <row r="88" spans="1:253" ht="15.75" x14ac:dyDescent="0.25">
      <c r="B88" s="35">
        <v>27</v>
      </c>
      <c r="C88" s="31" t="s">
        <v>276</v>
      </c>
      <c r="D88" s="42" t="s">
        <v>488</v>
      </c>
      <c r="E88" s="31">
        <f>'Budgeted Salary(Complete)'!F173</f>
        <v>128400</v>
      </c>
      <c r="F88" s="31">
        <f>'Budgeted Salary(Complete)'!G173</f>
        <v>28800</v>
      </c>
      <c r="G88" s="31">
        <f>'Budgeted Salary(Complete)'!H173</f>
        <v>94320</v>
      </c>
      <c r="H88" s="31">
        <f>'Budgeted Salary(Complete)'!I173</f>
        <v>47160</v>
      </c>
      <c r="I88" s="31">
        <f>'Budgeted Salary(Complete)'!J173</f>
        <v>36000</v>
      </c>
      <c r="J88" s="31">
        <f>'Budgeted Salary(Complete)'!K173</f>
        <v>0</v>
      </c>
      <c r="K88" s="31">
        <f>'Budgeted Salary(Complete)'!L173</f>
        <v>0</v>
      </c>
      <c r="L88" s="31">
        <f>'Budgeted Salary(Complete)'!M173</f>
        <v>3454</v>
      </c>
      <c r="M88" s="38">
        <f>SUM(E88:L88)</f>
        <v>338134</v>
      </c>
      <c r="N88" s="42"/>
      <c r="O88" s="42"/>
      <c r="P88" s="42"/>
    </row>
    <row r="89" spans="1:253" ht="15.75" x14ac:dyDescent="0.25">
      <c r="B89" s="35"/>
      <c r="D89" s="42"/>
      <c r="M89" s="38"/>
      <c r="N89" s="42"/>
      <c r="O89" s="42"/>
      <c r="P89" s="42"/>
    </row>
    <row r="90" spans="1:253" ht="15.75" x14ac:dyDescent="0.25">
      <c r="B90" s="35">
        <v>28</v>
      </c>
      <c r="C90" s="31" t="s">
        <v>277</v>
      </c>
      <c r="D90" s="42" t="s">
        <v>488</v>
      </c>
      <c r="E90" s="31">
        <f>'Budgeted Salary(Complete)'!F175</f>
        <v>128400</v>
      </c>
      <c r="F90" s="31">
        <f>'Budgeted Salary(Complete)'!G175</f>
        <v>28800</v>
      </c>
      <c r="G90" s="31">
        <f>'Budgeted Salary(Complete)'!H175</f>
        <v>94320</v>
      </c>
      <c r="H90" s="31">
        <f>'Budgeted Salary(Complete)'!I175</f>
        <v>47160</v>
      </c>
      <c r="I90" s="31">
        <f>'Budgeted Salary(Complete)'!J175</f>
        <v>36000</v>
      </c>
      <c r="J90" s="31">
        <f>'Budgeted Salary(Complete)'!K175</f>
        <v>0</v>
      </c>
      <c r="K90" s="31">
        <f>'Budgeted Salary(Complete)'!L175</f>
        <v>0</v>
      </c>
      <c r="L90" s="31">
        <f>'Budgeted Salary(Complete)'!M175</f>
        <v>3454</v>
      </c>
      <c r="M90" s="38">
        <f>SUM(E90:L90)</f>
        <v>338134</v>
      </c>
      <c r="N90" s="42"/>
      <c r="O90" s="42"/>
      <c r="P90" s="42"/>
    </row>
    <row r="91" spans="1:253" ht="15.75" x14ac:dyDescent="0.25">
      <c r="B91" s="35"/>
      <c r="D91" s="42"/>
      <c r="M91" s="38"/>
      <c r="N91" s="42"/>
      <c r="O91" s="42"/>
      <c r="P91" s="42"/>
    </row>
    <row r="92" spans="1:253" ht="15.75" x14ac:dyDescent="0.25">
      <c r="B92" s="35">
        <v>29</v>
      </c>
      <c r="C92" s="31" t="s">
        <v>278</v>
      </c>
      <c r="D92" s="42" t="s">
        <v>488</v>
      </c>
      <c r="E92" s="31">
        <f>'Budgeted Salary(Complete)'!F177</f>
        <v>120840</v>
      </c>
      <c r="F92" s="31">
        <f>'Budgeted Salary(Complete)'!G177</f>
        <v>28800</v>
      </c>
      <c r="G92" s="31">
        <f>'Budgeted Salary(Complete)'!H177</f>
        <v>89784</v>
      </c>
      <c r="H92" s="31">
        <f>'Budgeted Salary(Complete)'!I177</f>
        <v>44892</v>
      </c>
      <c r="I92" s="31">
        <f>'Budgeted Salary(Complete)'!J177</f>
        <v>36000</v>
      </c>
      <c r="J92" s="31">
        <f>'Budgeted Salary(Complete)'!K177</f>
        <v>0</v>
      </c>
      <c r="K92" s="31">
        <f>'Budgeted Salary(Complete)'!L177</f>
        <v>0</v>
      </c>
      <c r="L92" s="31">
        <f>'Budgeted Salary(Complete)'!M177</f>
        <v>3454</v>
      </c>
      <c r="M92" s="38">
        <f>SUM(E92:L92)</f>
        <v>323770</v>
      </c>
      <c r="N92" s="42"/>
      <c r="O92" s="42"/>
      <c r="P92" s="42"/>
    </row>
    <row r="93" spans="1:253" ht="15.75" x14ac:dyDescent="0.25">
      <c r="B93" s="35"/>
      <c r="D93" s="42"/>
      <c r="M93" s="38"/>
      <c r="N93" s="42"/>
      <c r="O93" s="42"/>
      <c r="P93" s="42"/>
    </row>
    <row r="94" spans="1:253" ht="15.75" x14ac:dyDescent="0.25">
      <c r="B94" s="35">
        <v>30</v>
      </c>
      <c r="C94" s="31" t="s">
        <v>279</v>
      </c>
      <c r="D94" s="42" t="s">
        <v>420</v>
      </c>
      <c r="E94" s="31">
        <f>'Budgeted Salary(Complete)'!F179</f>
        <v>198600</v>
      </c>
      <c r="F94" s="31">
        <f>'Budgeted Salary(Complete)'!G179</f>
        <v>50400</v>
      </c>
      <c r="G94" s="31">
        <f>'Budgeted Salary(Complete)'!H179</f>
        <v>149400</v>
      </c>
      <c r="H94" s="31">
        <f>'Budgeted Salary(Complete)'!I179</f>
        <v>74700</v>
      </c>
      <c r="I94" s="31">
        <f>'Budgeted Salary(Complete)'!J179</f>
        <v>36000</v>
      </c>
      <c r="J94" s="31">
        <f>'Budgeted Salary(Complete)'!K179</f>
        <v>0</v>
      </c>
      <c r="K94" s="31">
        <f>'Budgeted Salary(Complete)'!L179</f>
        <v>0</v>
      </c>
      <c r="L94" s="31">
        <f>'Budgeted Salary(Complete)'!M179</f>
        <v>3454</v>
      </c>
      <c r="M94" s="38">
        <f>SUM(E94:L94)</f>
        <v>512554</v>
      </c>
      <c r="N94" s="42"/>
      <c r="O94" s="42"/>
      <c r="P94" s="42"/>
    </row>
    <row r="95" spans="1:253" ht="15.75" x14ac:dyDescent="0.25">
      <c r="B95" s="35"/>
      <c r="D95" s="42"/>
      <c r="M95" s="38"/>
      <c r="N95" s="42"/>
      <c r="O95" s="42"/>
      <c r="P95" s="42"/>
    </row>
    <row r="96" spans="1:253" ht="15.75" x14ac:dyDescent="0.25">
      <c r="B96" s="35">
        <v>31</v>
      </c>
      <c r="C96" s="31" t="s">
        <v>280</v>
      </c>
      <c r="D96" s="42" t="s">
        <v>420</v>
      </c>
      <c r="E96" s="31">
        <f>'Budgeted Salary(Complete)'!F181</f>
        <v>70320</v>
      </c>
      <c r="F96" s="31">
        <f>'Budgeted Salary(Complete)'!G181</f>
        <v>50400</v>
      </c>
      <c r="G96" s="31">
        <f>'Budgeted Salary(Complete)'!H181</f>
        <v>72432</v>
      </c>
      <c r="H96" s="31">
        <f>'Budgeted Salary(Complete)'!I181</f>
        <v>36216</v>
      </c>
      <c r="I96" s="31">
        <f>'Budgeted Salary(Complete)'!J181</f>
        <v>36000</v>
      </c>
      <c r="J96" s="31">
        <f>'Budgeted Salary(Complete)'!K181</f>
        <v>0</v>
      </c>
      <c r="K96" s="31">
        <f>'Budgeted Salary(Complete)'!L181</f>
        <v>0</v>
      </c>
      <c r="L96" s="31">
        <f>'Budgeted Salary(Complete)'!M181</f>
        <v>3454</v>
      </c>
      <c r="M96" s="38">
        <f>SUM(E96:L96)</f>
        <v>268822</v>
      </c>
      <c r="N96" s="42"/>
      <c r="O96" s="42"/>
      <c r="P96" s="42"/>
    </row>
    <row r="97" spans="2:16" ht="15.75" x14ac:dyDescent="0.25">
      <c r="B97" s="35"/>
      <c r="D97" s="42"/>
      <c r="M97" s="38"/>
      <c r="N97" s="42"/>
      <c r="O97" s="42"/>
      <c r="P97" s="42"/>
    </row>
    <row r="98" spans="2:16" ht="15.75" x14ac:dyDescent="0.25">
      <c r="B98" s="35">
        <v>32</v>
      </c>
      <c r="C98" s="31" t="s">
        <v>281</v>
      </c>
      <c r="D98" s="42" t="s">
        <v>420</v>
      </c>
      <c r="E98" s="31">
        <f>'Budgeted Salary(Complete)'!F183</f>
        <v>194160</v>
      </c>
      <c r="F98" s="31">
        <f>'Budgeted Salary(Complete)'!G183</f>
        <v>50400</v>
      </c>
      <c r="G98" s="31">
        <f>'Budgeted Salary(Complete)'!H183</f>
        <v>146736</v>
      </c>
      <c r="H98" s="31">
        <f>'Budgeted Salary(Complete)'!I183</f>
        <v>73368</v>
      </c>
      <c r="I98" s="31">
        <f>'Budgeted Salary(Complete)'!J183</f>
        <v>36000</v>
      </c>
      <c r="J98" s="31">
        <f>'Budgeted Salary(Complete)'!K183</f>
        <v>0</v>
      </c>
      <c r="K98" s="31">
        <f>'Budgeted Salary(Complete)'!L183</f>
        <v>0</v>
      </c>
      <c r="L98" s="31">
        <f>'Budgeted Salary(Complete)'!M183</f>
        <v>3454</v>
      </c>
      <c r="M98" s="38">
        <f>SUM(E98:L98)</f>
        <v>504118</v>
      </c>
      <c r="N98" s="42"/>
      <c r="O98" s="42"/>
      <c r="P98" s="42"/>
    </row>
    <row r="99" spans="2:16" ht="15.75" x14ac:dyDescent="0.25">
      <c r="B99" s="35"/>
      <c r="D99" s="42"/>
      <c r="M99" s="38"/>
      <c r="N99" s="42"/>
      <c r="O99" s="42"/>
      <c r="P99" s="42"/>
    </row>
    <row r="100" spans="2:16" ht="15.75" x14ac:dyDescent="0.25">
      <c r="B100" s="35">
        <v>33</v>
      </c>
      <c r="C100" s="31" t="s">
        <v>282</v>
      </c>
      <c r="D100" s="42" t="s">
        <v>488</v>
      </c>
      <c r="E100" s="31">
        <f>'Budgeted Salary(Complete)'!F185</f>
        <v>127944</v>
      </c>
      <c r="F100" s="31">
        <f>'Budgeted Salary(Complete)'!G185</f>
        <v>28800</v>
      </c>
      <c r="G100" s="31">
        <f>'Budgeted Salary(Complete)'!H185</f>
        <v>94046</v>
      </c>
      <c r="H100" s="31">
        <f>'Budgeted Salary(Complete)'!I185</f>
        <v>47023</v>
      </c>
      <c r="I100" s="31">
        <f>'Budgeted Salary(Complete)'!J185</f>
        <v>36000</v>
      </c>
      <c r="J100" s="31">
        <f>'Budgeted Salary(Complete)'!K185</f>
        <v>0</v>
      </c>
      <c r="K100" s="31">
        <f>'Budgeted Salary(Complete)'!L185</f>
        <v>0</v>
      </c>
      <c r="L100" s="31">
        <f>'Budgeted Salary(Complete)'!M185</f>
        <v>3454</v>
      </c>
      <c r="M100" s="38">
        <f>SUM(E100:L100)</f>
        <v>337267</v>
      </c>
      <c r="N100" s="42"/>
      <c r="O100" s="42"/>
      <c r="P100" s="42"/>
    </row>
    <row r="101" spans="2:16" ht="15.75" x14ac:dyDescent="0.25">
      <c r="B101" s="35"/>
      <c r="D101" s="42"/>
      <c r="M101" s="38"/>
      <c r="N101" s="42"/>
      <c r="O101" s="42"/>
      <c r="P101" s="42"/>
    </row>
    <row r="102" spans="2:16" ht="15.75" x14ac:dyDescent="0.25">
      <c r="B102" s="35">
        <v>34</v>
      </c>
      <c r="C102" s="31" t="s">
        <v>283</v>
      </c>
      <c r="D102" s="42" t="s">
        <v>488</v>
      </c>
      <c r="E102" s="31">
        <f>'Budgeted Salary(Complete)'!F187</f>
        <v>128400</v>
      </c>
      <c r="F102" s="31">
        <f>'Budgeted Salary(Complete)'!G187</f>
        <v>28800</v>
      </c>
      <c r="G102" s="31">
        <f>'Budgeted Salary(Complete)'!H187</f>
        <v>94320</v>
      </c>
      <c r="H102" s="31">
        <f>'Budgeted Salary(Complete)'!I187</f>
        <v>47160</v>
      </c>
      <c r="I102" s="31">
        <f>'Budgeted Salary(Complete)'!J187</f>
        <v>36000</v>
      </c>
      <c r="J102" s="31">
        <f>'Budgeted Salary(Complete)'!K187</f>
        <v>0</v>
      </c>
      <c r="K102" s="31">
        <f>'Budgeted Salary(Complete)'!L187</f>
        <v>0</v>
      </c>
      <c r="L102" s="31">
        <f>'Budgeted Salary(Complete)'!M187</f>
        <v>3454</v>
      </c>
      <c r="M102" s="38">
        <f>SUM(E102:L102)</f>
        <v>338134</v>
      </c>
      <c r="N102" s="42"/>
      <c r="O102" s="42"/>
      <c r="P102" s="42"/>
    </row>
    <row r="103" spans="2:16" ht="15.75" x14ac:dyDescent="0.25">
      <c r="B103" s="35"/>
      <c r="D103" s="42"/>
      <c r="M103" s="38"/>
      <c r="N103" s="42"/>
      <c r="O103" s="42"/>
      <c r="P103" s="42"/>
    </row>
    <row r="104" spans="2:16" ht="15.75" x14ac:dyDescent="0.25">
      <c r="B104" s="35">
        <v>35</v>
      </c>
      <c r="C104" s="31" t="s">
        <v>284</v>
      </c>
      <c r="D104" s="42" t="s">
        <v>488</v>
      </c>
      <c r="E104" s="31">
        <f>'Budgeted Salary(Complete)'!F189</f>
        <v>120840</v>
      </c>
      <c r="F104" s="31">
        <f>'Budgeted Salary(Complete)'!G189</f>
        <v>28800</v>
      </c>
      <c r="G104" s="31">
        <f>'Budgeted Salary(Complete)'!H189</f>
        <v>89784</v>
      </c>
      <c r="H104" s="31">
        <f>'Budgeted Salary(Complete)'!I189</f>
        <v>44892</v>
      </c>
      <c r="I104" s="31">
        <f>'Budgeted Salary(Complete)'!J189</f>
        <v>36000</v>
      </c>
      <c r="J104" s="31">
        <f>'Budgeted Salary(Complete)'!K189</f>
        <v>0</v>
      </c>
      <c r="K104" s="31">
        <f>'Budgeted Salary(Complete)'!L189</f>
        <v>0</v>
      </c>
      <c r="L104" s="31">
        <f>'Budgeted Salary(Complete)'!M189</f>
        <v>3454</v>
      </c>
      <c r="M104" s="38">
        <f>SUM(E104:L104)</f>
        <v>323770</v>
      </c>
      <c r="N104" s="42"/>
      <c r="O104" s="42"/>
      <c r="P104" s="42"/>
    </row>
    <row r="105" spans="2:16" ht="15.75" x14ac:dyDescent="0.25">
      <c r="B105" s="35"/>
      <c r="D105" s="42"/>
      <c r="M105" s="38"/>
    </row>
    <row r="106" spans="2:16" ht="15.75" x14ac:dyDescent="0.25">
      <c r="B106" s="35">
        <v>36</v>
      </c>
      <c r="C106" s="31" t="s">
        <v>285</v>
      </c>
      <c r="D106" s="42" t="s">
        <v>420</v>
      </c>
      <c r="E106" s="31">
        <f>'Budgeted Salary(Complete)'!F191</f>
        <v>194160</v>
      </c>
      <c r="F106" s="31">
        <f>'Budgeted Salary(Complete)'!G191</f>
        <v>50400</v>
      </c>
      <c r="G106" s="31">
        <f>'Budgeted Salary(Complete)'!H191</f>
        <v>146736</v>
      </c>
      <c r="H106" s="31">
        <f>'Budgeted Salary(Complete)'!I191</f>
        <v>73368</v>
      </c>
      <c r="I106" s="31">
        <f>'Budgeted Salary(Complete)'!J191</f>
        <v>36000</v>
      </c>
      <c r="J106" s="31">
        <f>'Budgeted Salary(Complete)'!K191</f>
        <v>0</v>
      </c>
      <c r="K106" s="31">
        <f>'Budgeted Salary(Complete)'!L191</f>
        <v>0</v>
      </c>
      <c r="L106" s="31">
        <f>'Budgeted Salary(Complete)'!M191</f>
        <v>3454</v>
      </c>
      <c r="M106" s="38">
        <f>SUM(E106:L106)</f>
        <v>504118</v>
      </c>
    </row>
    <row r="107" spans="2:16" ht="15.75" x14ac:dyDescent="0.25">
      <c r="B107" s="35"/>
      <c r="D107" s="42"/>
      <c r="M107" s="38"/>
      <c r="N107" s="42"/>
      <c r="O107" s="42"/>
      <c r="P107" s="42"/>
    </row>
    <row r="108" spans="2:16" ht="15.75" x14ac:dyDescent="0.25">
      <c r="B108" s="35">
        <v>37</v>
      </c>
      <c r="C108" s="31" t="s">
        <v>286</v>
      </c>
      <c r="D108" s="42" t="s">
        <v>488</v>
      </c>
      <c r="E108" s="31">
        <f>'Budgeted Salary(Complete)'!F193</f>
        <v>100440</v>
      </c>
      <c r="F108" s="31">
        <f>'Budgeted Salary(Complete)'!G193</f>
        <v>28800</v>
      </c>
      <c r="G108" s="31">
        <f>'Budgeted Salary(Complete)'!H193</f>
        <v>77544</v>
      </c>
      <c r="H108" s="31">
        <f>'Budgeted Salary(Complete)'!I193</f>
        <v>38772</v>
      </c>
      <c r="I108" s="31">
        <f>'Budgeted Salary(Complete)'!J193</f>
        <v>36000</v>
      </c>
      <c r="J108" s="31">
        <f>'Budgeted Salary(Complete)'!K193</f>
        <v>0</v>
      </c>
      <c r="K108" s="31">
        <f>'Budgeted Salary(Complete)'!L193</f>
        <v>20678</v>
      </c>
      <c r="L108" s="31">
        <f>'Budgeted Salary(Complete)'!M193</f>
        <v>3454</v>
      </c>
      <c r="M108" s="38">
        <f>SUM(E108:L108)</f>
        <v>305688</v>
      </c>
      <c r="N108" s="42"/>
      <c r="O108" s="42"/>
      <c r="P108" s="42"/>
    </row>
    <row r="109" spans="2:16" ht="15.75" x14ac:dyDescent="0.25">
      <c r="B109" s="35"/>
      <c r="D109" s="42"/>
      <c r="M109" s="38"/>
      <c r="N109" s="42"/>
      <c r="O109" s="42"/>
      <c r="P109" s="42"/>
    </row>
    <row r="110" spans="2:16" ht="15.75" x14ac:dyDescent="0.25">
      <c r="B110" s="35">
        <v>38</v>
      </c>
      <c r="C110" s="31" t="s">
        <v>287</v>
      </c>
      <c r="D110" s="42" t="s">
        <v>488</v>
      </c>
      <c r="E110" s="31">
        <f>'Budgeted Salary(Complete)'!F195</f>
        <v>100440</v>
      </c>
      <c r="F110" s="31">
        <f>'Budgeted Salary(Complete)'!G195</f>
        <v>28800</v>
      </c>
      <c r="G110" s="31">
        <f>'Budgeted Salary(Complete)'!H195</f>
        <v>77544</v>
      </c>
      <c r="H110" s="31">
        <f>'Budgeted Salary(Complete)'!I195</f>
        <v>38772</v>
      </c>
      <c r="I110" s="31">
        <f>'Budgeted Salary(Complete)'!J195</f>
        <v>36000</v>
      </c>
      <c r="J110" s="31">
        <f>'Budgeted Salary(Complete)'!K195</f>
        <v>0</v>
      </c>
      <c r="K110" s="31">
        <f>'Budgeted Salary(Complete)'!L195</f>
        <v>20678</v>
      </c>
      <c r="L110" s="31">
        <f>'Budgeted Salary(Complete)'!M195</f>
        <v>3454</v>
      </c>
      <c r="M110" s="38">
        <f>SUM(E110:L110)</f>
        <v>305688</v>
      </c>
      <c r="N110" s="42"/>
      <c r="O110" s="42"/>
      <c r="P110" s="42"/>
    </row>
    <row r="111" spans="2:16" ht="15.75" x14ac:dyDescent="0.25">
      <c r="B111" s="35"/>
      <c r="D111" s="42"/>
      <c r="M111" s="38"/>
      <c r="N111" s="42"/>
      <c r="O111" s="42"/>
      <c r="P111" s="42"/>
    </row>
    <row r="112" spans="2:16" ht="15.75" x14ac:dyDescent="0.25">
      <c r="B112" s="35">
        <v>39</v>
      </c>
      <c r="C112" s="31" t="s">
        <v>288</v>
      </c>
      <c r="D112" s="42" t="s">
        <v>488</v>
      </c>
      <c r="E112" s="31">
        <f>'Budgeted Salary(Complete)'!F197</f>
        <v>100440</v>
      </c>
      <c r="F112" s="31">
        <f>'Budgeted Salary(Complete)'!G197</f>
        <v>28800</v>
      </c>
      <c r="G112" s="31">
        <f>'Budgeted Salary(Complete)'!H197</f>
        <v>77544</v>
      </c>
      <c r="H112" s="31">
        <f>'Budgeted Salary(Complete)'!I197</f>
        <v>38772</v>
      </c>
      <c r="I112" s="31">
        <f>'Budgeted Salary(Complete)'!J197</f>
        <v>36000</v>
      </c>
      <c r="J112" s="31">
        <f>'Budgeted Salary(Complete)'!K197</f>
        <v>0</v>
      </c>
      <c r="K112" s="31">
        <f>'Budgeted Salary(Complete)'!L197</f>
        <v>20678</v>
      </c>
      <c r="L112" s="31">
        <f>'Budgeted Salary(Complete)'!M197</f>
        <v>3454</v>
      </c>
      <c r="M112" s="38">
        <f>SUM(E112:L112)</f>
        <v>305688</v>
      </c>
      <c r="N112" s="42"/>
      <c r="O112" s="42"/>
      <c r="P112" s="42"/>
    </row>
    <row r="113" spans="2:16" ht="15.75" x14ac:dyDescent="0.25">
      <c r="B113" s="35"/>
      <c r="D113" s="42"/>
      <c r="M113" s="38"/>
      <c r="N113" s="42"/>
      <c r="O113" s="42"/>
      <c r="P113" s="42"/>
    </row>
    <row r="114" spans="2:16" ht="15.75" x14ac:dyDescent="0.25">
      <c r="B114" s="35">
        <v>40</v>
      </c>
      <c r="C114" s="31" t="s">
        <v>291</v>
      </c>
      <c r="D114" s="42" t="s">
        <v>488</v>
      </c>
      <c r="E114" s="31">
        <f>'Budgeted Salary(Complete)'!F199</f>
        <v>100440</v>
      </c>
      <c r="F114" s="31">
        <f>'Budgeted Salary(Complete)'!G199</f>
        <v>28800</v>
      </c>
      <c r="G114" s="31">
        <f>'Budgeted Salary(Complete)'!H199</f>
        <v>77544</v>
      </c>
      <c r="H114" s="31">
        <f>'Budgeted Salary(Complete)'!I199</f>
        <v>38772</v>
      </c>
      <c r="I114" s="31">
        <f>'Budgeted Salary(Complete)'!J199</f>
        <v>36000</v>
      </c>
      <c r="J114" s="31">
        <f>'Budgeted Salary(Complete)'!K199</f>
        <v>0</v>
      </c>
      <c r="K114" s="31">
        <f>'Budgeted Salary(Complete)'!L199</f>
        <v>20678</v>
      </c>
      <c r="L114" s="31">
        <f>'Budgeted Salary(Complete)'!M199</f>
        <v>3454</v>
      </c>
      <c r="M114" s="38">
        <f>SUM(E114:L114)</f>
        <v>305688</v>
      </c>
      <c r="N114" s="42"/>
      <c r="O114" s="42"/>
      <c r="P114" s="42"/>
    </row>
    <row r="115" spans="2:16" ht="15.75" x14ac:dyDescent="0.25">
      <c r="B115" s="35"/>
      <c r="D115" s="42"/>
      <c r="M115" s="38"/>
      <c r="N115" s="42"/>
      <c r="O115" s="42"/>
      <c r="P115" s="42"/>
    </row>
    <row r="116" spans="2:16" ht="15.75" x14ac:dyDescent="0.25">
      <c r="B116" s="35">
        <v>41</v>
      </c>
      <c r="C116" s="111" t="s">
        <v>289</v>
      </c>
      <c r="D116" s="31" t="s">
        <v>489</v>
      </c>
      <c r="E116" s="31">
        <f>'Budgeted Salary(Complete)'!F201</f>
        <v>75960</v>
      </c>
      <c r="F116" s="31">
        <f>'Budgeted Salary(Complete)'!G201</f>
        <v>28800</v>
      </c>
      <c r="G116" s="31">
        <f>'Budgeted Salary(Complete)'!H201</f>
        <v>62856</v>
      </c>
      <c r="H116" s="31">
        <f>'Budgeted Salary(Complete)'!I201</f>
        <v>31428</v>
      </c>
      <c r="I116" s="31">
        <f>'Budgeted Salary(Complete)'!J201</f>
        <v>15000</v>
      </c>
      <c r="J116" s="31">
        <f>'Budgeted Salary(Complete)'!K201</f>
        <v>0</v>
      </c>
      <c r="K116" s="31">
        <f>'Budgeted Salary(Complete)'!L201</f>
        <v>16762</v>
      </c>
      <c r="L116" s="31">
        <f>'Budgeted Salary(Complete)'!M201</f>
        <v>3454</v>
      </c>
      <c r="M116" s="38">
        <f>SUM(E116:L116)</f>
        <v>234260</v>
      </c>
      <c r="N116" s="42"/>
      <c r="O116" s="42"/>
      <c r="P116" s="42"/>
    </row>
    <row r="117" spans="2:16" ht="15.75" x14ac:dyDescent="0.25">
      <c r="B117" s="35"/>
      <c r="D117" s="42"/>
      <c r="M117" s="38"/>
      <c r="N117" s="42"/>
      <c r="O117" s="42"/>
      <c r="P117" s="42"/>
    </row>
    <row r="118" spans="2:16" ht="15.75" x14ac:dyDescent="0.25">
      <c r="B118" s="35">
        <v>42</v>
      </c>
      <c r="C118" s="111" t="s">
        <v>290</v>
      </c>
      <c r="D118" s="42" t="s">
        <v>489</v>
      </c>
      <c r="E118" s="31">
        <f>'Budgeted Salary(Complete)'!F203</f>
        <v>75960</v>
      </c>
      <c r="F118" s="31">
        <f>'Budgeted Salary(Complete)'!G203</f>
        <v>28800</v>
      </c>
      <c r="G118" s="31">
        <f>'Budgeted Salary(Complete)'!H203</f>
        <v>62856</v>
      </c>
      <c r="H118" s="31">
        <f>'Budgeted Salary(Complete)'!I203</f>
        <v>31428</v>
      </c>
      <c r="I118" s="31">
        <f>'Budgeted Salary(Complete)'!J203</f>
        <v>15000</v>
      </c>
      <c r="J118" s="31">
        <f>'Budgeted Salary(Complete)'!K203</f>
        <v>0</v>
      </c>
      <c r="K118" s="31">
        <f>'Budgeted Salary(Complete)'!L203</f>
        <v>16762</v>
      </c>
      <c r="L118" s="31">
        <f>'Budgeted Salary(Complete)'!M203</f>
        <v>3454</v>
      </c>
      <c r="M118" s="38">
        <f>SUM(E118:L118)</f>
        <v>234260</v>
      </c>
      <c r="N118" s="42"/>
      <c r="O118" s="42"/>
      <c r="P118" s="42"/>
    </row>
    <row r="119" spans="2:16" ht="15.75" x14ac:dyDescent="0.25">
      <c r="B119" s="35"/>
      <c r="D119" s="42"/>
      <c r="M119" s="38"/>
      <c r="N119" s="42"/>
      <c r="O119" s="42"/>
      <c r="P119" s="42"/>
    </row>
    <row r="120" spans="2:16" ht="15.75" x14ac:dyDescent="0.25">
      <c r="B120" s="35">
        <v>43</v>
      </c>
      <c r="C120" s="31" t="s">
        <v>490</v>
      </c>
      <c r="D120" s="42" t="s">
        <v>420</v>
      </c>
      <c r="E120" s="31">
        <f>'Budgeted Salary(Complete)'!F205</f>
        <v>124800</v>
      </c>
      <c r="F120" s="31">
        <f>'Budgeted Salary(Complete)'!G205</f>
        <v>33600</v>
      </c>
      <c r="G120" s="31">
        <f>'Budgeted Salary(Complete)'!H205</f>
        <v>95040</v>
      </c>
      <c r="H120" s="31">
        <f>'Budgeted Salary(Complete)'!I205</f>
        <v>47520</v>
      </c>
      <c r="I120" s="31">
        <f>'Budgeted Salary(Complete)'!J205</f>
        <v>36000</v>
      </c>
      <c r="J120" s="31">
        <f>'Budgeted Salary(Complete)'!K205</f>
        <v>0</v>
      </c>
      <c r="K120" s="31">
        <f>'Budgeted Salary(Complete)'!L205</f>
        <v>25344</v>
      </c>
      <c r="L120" s="31">
        <f>'Budgeted Salary(Complete)'!M205</f>
        <v>3454</v>
      </c>
      <c r="M120" s="38">
        <f>SUM(E120:L120)</f>
        <v>365758</v>
      </c>
      <c r="N120" s="42"/>
      <c r="O120" s="42"/>
      <c r="P120" s="42"/>
    </row>
    <row r="121" spans="2:16" ht="15.75" x14ac:dyDescent="0.25">
      <c r="B121" s="35"/>
      <c r="D121" s="42"/>
      <c r="M121" s="38"/>
      <c r="N121" s="42"/>
      <c r="O121" s="42"/>
      <c r="P121" s="42"/>
    </row>
    <row r="122" spans="2:16" ht="15.75" x14ac:dyDescent="0.25">
      <c r="B122" s="35">
        <v>44</v>
      </c>
      <c r="C122" s="31" t="s">
        <v>500</v>
      </c>
      <c r="D122" s="42" t="s">
        <v>489</v>
      </c>
      <c r="E122" s="31">
        <f>'Budgeted Salary(Complete)'!F207</f>
        <v>70320</v>
      </c>
      <c r="F122" s="31">
        <f>'Budgeted Salary(Complete)'!G207</f>
        <v>28800</v>
      </c>
      <c r="G122" s="31">
        <f>'Budgeted Salary(Complete)'!H207</f>
        <v>59472</v>
      </c>
      <c r="H122" s="31">
        <f>'Budgeted Salary(Complete)'!I207</f>
        <v>29736</v>
      </c>
      <c r="I122" s="31">
        <f>'Budgeted Salary(Complete)'!J207</f>
        <v>15000</v>
      </c>
      <c r="J122" s="31">
        <f>'Budgeted Salary(Complete)'!K207</f>
        <v>0</v>
      </c>
      <c r="K122" s="31">
        <f>'Budgeted Salary(Complete)'!L207</f>
        <v>15859</v>
      </c>
      <c r="L122" s="31">
        <f>'Budgeted Salary(Complete)'!M207</f>
        <v>3454</v>
      </c>
      <c r="M122" s="38">
        <f>SUM(E122:L122)</f>
        <v>222641</v>
      </c>
      <c r="N122" s="42"/>
      <c r="O122" s="42"/>
      <c r="P122" s="42"/>
    </row>
    <row r="123" spans="2:16" x14ac:dyDescent="0.2">
      <c r="N123" s="42"/>
      <c r="O123" s="42"/>
      <c r="P123" s="42"/>
    </row>
    <row r="124" spans="2:16" ht="15.75" x14ac:dyDescent="0.25">
      <c r="B124" s="35">
        <v>45</v>
      </c>
      <c r="C124" s="31" t="s">
        <v>668</v>
      </c>
      <c r="D124" s="31" t="s">
        <v>667</v>
      </c>
      <c r="E124" s="31">
        <f>'Budgeted Salary(Complete)'!F209</f>
        <v>111600</v>
      </c>
      <c r="F124" s="31">
        <f>'Budgeted Salary(Complete)'!G209</f>
        <v>50400</v>
      </c>
      <c r="G124" s="31">
        <f>'Budgeted Salary(Complete)'!H209</f>
        <v>97200</v>
      </c>
      <c r="H124" s="31">
        <f>'Budgeted Salary(Complete)'!I209</f>
        <v>48600</v>
      </c>
      <c r="I124" s="31">
        <f>'Budgeted Salary(Complete)'!J209</f>
        <v>36000</v>
      </c>
      <c r="J124" s="31">
        <f>'Budgeted Salary(Complete)'!K209</f>
        <v>0</v>
      </c>
      <c r="K124" s="31">
        <f>'Budgeted Salary(Complete)'!L209</f>
        <v>0</v>
      </c>
      <c r="L124" s="31">
        <v>0</v>
      </c>
      <c r="M124" s="38">
        <f>SUM(E124:L124)</f>
        <v>343800</v>
      </c>
    </row>
    <row r="125" spans="2:16" ht="15.75" x14ac:dyDescent="0.25">
      <c r="B125" s="35"/>
      <c r="D125" s="42"/>
      <c r="M125" s="38"/>
    </row>
    <row r="126" spans="2:16" ht="15.75" x14ac:dyDescent="0.25">
      <c r="B126" s="35">
        <v>46</v>
      </c>
      <c r="C126" s="31" t="s">
        <v>666</v>
      </c>
      <c r="D126" s="31" t="s">
        <v>667</v>
      </c>
      <c r="E126" s="31">
        <f>'Budgeted Salary(Complete)'!F221</f>
        <v>111600</v>
      </c>
      <c r="F126" s="31">
        <f>'Budgeted Salary(Complete)'!G221</f>
        <v>50400</v>
      </c>
      <c r="G126" s="31">
        <f>'Budgeted Salary(Complete)'!H221</f>
        <v>97200</v>
      </c>
      <c r="H126" s="31">
        <f>'Budgeted Salary(Complete)'!I221</f>
        <v>48600</v>
      </c>
      <c r="I126" s="31">
        <f>'Budgeted Salary(Complete)'!J221</f>
        <v>36000</v>
      </c>
      <c r="J126" s="31">
        <f>'Budgeted Salary(Complete)'!K221</f>
        <v>0</v>
      </c>
      <c r="K126" s="31">
        <f>'Budgeted Salary(Complete)'!L221</f>
        <v>0</v>
      </c>
      <c r="L126" s="31">
        <f>'Budgeted Salary(Complete)'!M221</f>
        <v>0</v>
      </c>
      <c r="M126" s="38">
        <f>SUM(E126:L126)</f>
        <v>343800</v>
      </c>
    </row>
    <row r="128" spans="2:16" ht="16.5" thickBot="1" x14ac:dyDescent="0.3">
      <c r="E128" s="71">
        <f>SUM(E36:E126)</f>
        <v>4959132</v>
      </c>
      <c r="F128" s="71">
        <f t="shared" ref="F128:M128" si="0">SUM(F36:F126)</f>
        <v>1376400</v>
      </c>
      <c r="G128" s="71">
        <f t="shared" si="0"/>
        <v>3801319</v>
      </c>
      <c r="H128" s="71">
        <f t="shared" si="0"/>
        <v>1900659</v>
      </c>
      <c r="I128" s="71">
        <f t="shared" si="0"/>
        <v>1246200</v>
      </c>
      <c r="J128" s="71">
        <f t="shared" si="0"/>
        <v>0</v>
      </c>
      <c r="K128" s="71">
        <f t="shared" si="0"/>
        <v>266400</v>
      </c>
      <c r="L128" s="71">
        <f t="shared" si="0"/>
        <v>151976</v>
      </c>
      <c r="M128" s="71">
        <f t="shared" si="0"/>
        <v>13702086</v>
      </c>
      <c r="N128" s="71"/>
    </row>
    <row r="129" spans="5:5" ht="15.75" thickTop="1" x14ac:dyDescent="0.2"/>
    <row r="130" spans="5:5" x14ac:dyDescent="0.2">
      <c r="E130" s="42"/>
    </row>
  </sheetData>
  <autoFilter ref="D9:D136"/>
  <mergeCells count="4">
    <mergeCell ref="B2:M2"/>
    <mergeCell ref="B3:M3"/>
    <mergeCell ref="B4:M4"/>
    <mergeCell ref="B6:M6"/>
  </mergeCells>
  <phoneticPr fontId="0" type="noConversion"/>
  <pageMargins left="0.75" right="0.75" top="1" bottom="1" header="0.5" footer="0.5"/>
  <pageSetup scale="33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P37"/>
  <sheetViews>
    <sheetView zoomScale="75" workbookViewId="0">
      <selection activeCell="B2" sqref="B2:L36"/>
    </sheetView>
  </sheetViews>
  <sheetFormatPr defaultColWidth="12.42578125" defaultRowHeight="15" x14ac:dyDescent="0.2"/>
  <cols>
    <col min="1" max="1" width="7.5703125" style="31" customWidth="1"/>
    <col min="2" max="2" width="7.42578125" style="31" bestFit="1" customWidth="1"/>
    <col min="3" max="3" width="38.85546875" style="31" bestFit="1" customWidth="1"/>
    <col min="4" max="4" width="30.42578125" style="31" bestFit="1" customWidth="1"/>
    <col min="5" max="5" width="16" style="31" customWidth="1"/>
    <col min="6" max="7" width="13.5703125" style="31" bestFit="1" customWidth="1"/>
    <col min="8" max="8" width="13.5703125" style="31" customWidth="1"/>
    <col min="9" max="9" width="13.42578125" style="31" bestFit="1" customWidth="1"/>
    <col min="10" max="10" width="14.85546875" style="31" bestFit="1" customWidth="1"/>
    <col min="11" max="11" width="0.140625" style="31" customWidth="1"/>
    <col min="12" max="12" width="12.42578125" style="31" hidden="1" customWidth="1"/>
    <col min="13" max="250" width="12.42578125" style="31" customWidth="1"/>
  </cols>
  <sheetData>
    <row r="2" spans="2:12" ht="15.75" x14ac:dyDescent="0.25">
      <c r="B2" s="159" t="s">
        <v>445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2:12" x14ac:dyDescent="0.2">
      <c r="B3" s="158" t="s">
        <v>455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2:12" x14ac:dyDescent="0.2">
      <c r="B4" s="158" t="s">
        <v>454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6" spans="2:12" ht="20.25" x14ac:dyDescent="0.3">
      <c r="B6" s="163" t="s">
        <v>408</v>
      </c>
      <c r="C6" s="163"/>
      <c r="D6" s="163"/>
      <c r="E6" s="163"/>
      <c r="F6" s="163"/>
      <c r="G6" s="163"/>
      <c r="H6" s="163"/>
      <c r="I6" s="163"/>
      <c r="J6" s="163"/>
    </row>
    <row r="9" spans="2:12" ht="15.75" x14ac:dyDescent="0.25">
      <c r="B9" s="56" t="s">
        <v>21</v>
      </c>
      <c r="C9" s="56" t="s">
        <v>397</v>
      </c>
      <c r="D9" s="56" t="s">
        <v>398</v>
      </c>
      <c r="E9" s="56" t="s">
        <v>25</v>
      </c>
      <c r="F9" s="42"/>
    </row>
    <row r="10" spans="2:12" ht="15.75" thickBot="1" x14ac:dyDescent="0.25">
      <c r="B10" s="57"/>
      <c r="C10" s="57"/>
      <c r="D10" s="58"/>
      <c r="E10" s="57"/>
      <c r="F10" s="42"/>
    </row>
    <row r="11" spans="2:12" ht="15.75" thickTop="1" x14ac:dyDescent="0.2">
      <c r="B11" s="59"/>
      <c r="C11" s="59"/>
      <c r="D11" s="60"/>
      <c r="E11" s="59"/>
      <c r="F11" s="42"/>
    </row>
    <row r="12" spans="2:12" x14ac:dyDescent="0.2">
      <c r="B12" s="61">
        <v>1</v>
      </c>
      <c r="C12" s="68" t="s">
        <v>507</v>
      </c>
      <c r="D12" s="61">
        <v>10</v>
      </c>
      <c r="E12" s="121" t="s">
        <v>541</v>
      </c>
      <c r="F12" s="42"/>
    </row>
    <row r="13" spans="2:12" x14ac:dyDescent="0.2">
      <c r="B13" s="61">
        <v>2</v>
      </c>
      <c r="C13" s="62" t="s">
        <v>425</v>
      </c>
      <c r="D13" s="61">
        <v>12</v>
      </c>
      <c r="E13" s="121" t="s">
        <v>541</v>
      </c>
      <c r="F13" s="42"/>
    </row>
    <row r="14" spans="2:12" x14ac:dyDescent="0.2">
      <c r="B14" s="61">
        <v>3</v>
      </c>
      <c r="C14" s="113" t="s">
        <v>423</v>
      </c>
      <c r="D14" s="61">
        <v>1</v>
      </c>
      <c r="E14" s="121" t="s">
        <v>541</v>
      </c>
      <c r="F14" s="42"/>
    </row>
    <row r="15" spans="2:12" x14ac:dyDescent="0.2">
      <c r="B15" s="61">
        <v>4</v>
      </c>
      <c r="C15" s="62" t="s">
        <v>415</v>
      </c>
      <c r="D15" s="61">
        <v>1</v>
      </c>
      <c r="E15" s="121" t="s">
        <v>541</v>
      </c>
      <c r="F15" s="42"/>
    </row>
    <row r="16" spans="2:12" x14ac:dyDescent="0.2">
      <c r="B16" s="69">
        <v>5</v>
      </c>
      <c r="C16" s="68" t="s">
        <v>671</v>
      </c>
      <c r="D16" s="69">
        <v>1</v>
      </c>
      <c r="E16" s="121" t="s">
        <v>541</v>
      </c>
    </row>
    <row r="17" spans="1:250" x14ac:dyDescent="0.2">
      <c r="B17" s="69">
        <v>6</v>
      </c>
      <c r="C17" s="68" t="s">
        <v>414</v>
      </c>
      <c r="D17" s="69">
        <v>1</v>
      </c>
      <c r="E17" s="121" t="s">
        <v>541</v>
      </c>
    </row>
    <row r="18" spans="1:250" x14ac:dyDescent="0.2">
      <c r="B18" s="62"/>
      <c r="C18" s="62"/>
      <c r="D18" s="61"/>
      <c r="E18" s="62"/>
      <c r="F18" s="42"/>
    </row>
    <row r="19" spans="1:250" ht="15.75" x14ac:dyDescent="0.25">
      <c r="B19" s="62"/>
      <c r="C19" s="28" t="s">
        <v>34</v>
      </c>
      <c r="D19" s="63">
        <f>SUM(D12:D18)</f>
        <v>26</v>
      </c>
      <c r="E19" s="62"/>
      <c r="F19" s="42"/>
    </row>
    <row r="20" spans="1:250" ht="15.75" x14ac:dyDescent="0.25">
      <c r="A20"/>
      <c r="C20" s="33"/>
      <c r="D20" s="33"/>
      <c r="E20" s="34"/>
      <c r="F20" s="34"/>
      <c r="G20" s="34"/>
      <c r="H20" s="34"/>
      <c r="I20" s="34"/>
      <c r="J20" s="34"/>
      <c r="K20" s="34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15.75" x14ac:dyDescent="0.25">
      <c r="A21"/>
      <c r="J21" s="32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16.5" thickBot="1" x14ac:dyDescent="0.3">
      <c r="A22"/>
      <c r="B22" s="64" t="s">
        <v>206</v>
      </c>
      <c r="C22" s="64" t="s">
        <v>207</v>
      </c>
      <c r="D22" s="64" t="s">
        <v>397</v>
      </c>
      <c r="E22" s="64" t="s">
        <v>208</v>
      </c>
      <c r="F22" s="96" t="s">
        <v>542</v>
      </c>
      <c r="G22" s="64" t="s">
        <v>174</v>
      </c>
      <c r="H22" s="64" t="s">
        <v>210</v>
      </c>
      <c r="I22" s="64" t="s">
        <v>211</v>
      </c>
      <c r="J22" s="64" t="s">
        <v>164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16.5" thickTop="1" x14ac:dyDescent="0.25">
      <c r="A23"/>
      <c r="J23" s="3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15.75" x14ac:dyDescent="0.25">
      <c r="A24"/>
      <c r="B24" s="35">
        <v>1</v>
      </c>
      <c r="C24" s="113" t="s">
        <v>669</v>
      </c>
      <c r="D24" s="68" t="s">
        <v>507</v>
      </c>
      <c r="E24" s="31">
        <f>'Budgeted Salary(Complete)'!F225</f>
        <v>892800</v>
      </c>
      <c r="F24" s="31">
        <f>'Budgeted Salary(Complete)'!G225</f>
        <v>288000</v>
      </c>
      <c r="G24" s="31">
        <f>'Budgeted Salary(Complete)'!H225</f>
        <v>708480</v>
      </c>
      <c r="H24" s="31">
        <f>'Budgeted Salary(Complete)'!I225</f>
        <v>354240</v>
      </c>
      <c r="I24" s="31">
        <f>'Budgeted Salary(Complete)'!J225</f>
        <v>360000</v>
      </c>
      <c r="J24" s="38">
        <f>SUM(E24:I24)</f>
        <v>2603520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15.75" x14ac:dyDescent="0.25">
      <c r="A25"/>
      <c r="B25" s="35"/>
      <c r="J25" s="38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15.75" x14ac:dyDescent="0.25">
      <c r="A26"/>
      <c r="B26" s="35">
        <v>2</v>
      </c>
      <c r="C26" s="68" t="s">
        <v>670</v>
      </c>
      <c r="D26" s="62" t="s">
        <v>425</v>
      </c>
      <c r="E26" s="31">
        <f>'Budgeted Salary(Complete)'!F227</f>
        <v>748800</v>
      </c>
      <c r="F26" s="31">
        <f>'Budgeted Salary(Complete)'!G227</f>
        <v>43200</v>
      </c>
      <c r="G26" s="31">
        <f>'Budgeted Salary(Complete)'!H227</f>
        <v>475200</v>
      </c>
      <c r="H26" s="31">
        <f>'Budgeted Salary(Complete)'!I227</f>
        <v>237600</v>
      </c>
      <c r="I26" s="31">
        <f>'Budgeted Salary(Complete)'!J227</f>
        <v>18000</v>
      </c>
      <c r="J26" s="38">
        <f>SUM(E26:I26)</f>
        <v>1522800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5.75" x14ac:dyDescent="0.25">
      <c r="A27"/>
      <c r="B27" s="35"/>
      <c r="J27" s="38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ht="15.75" x14ac:dyDescent="0.25">
      <c r="A28"/>
      <c r="B28" s="35">
        <v>3</v>
      </c>
      <c r="C28" s="68" t="s">
        <v>508</v>
      </c>
      <c r="D28" s="68" t="s">
        <v>423</v>
      </c>
      <c r="E28" s="31">
        <f>'Budgeted Salary(Complete)'!F229</f>
        <v>62400</v>
      </c>
      <c r="F28" s="31">
        <f>'Budgeted Salary(Complete)'!G229</f>
        <v>21600</v>
      </c>
      <c r="G28" s="31">
        <f>'Budgeted Salary(Complete)'!H229</f>
        <v>50400</v>
      </c>
      <c r="H28" s="31">
        <f>'Budgeted Salary(Complete)'!I229</f>
        <v>25200</v>
      </c>
      <c r="I28" s="31">
        <f>'Budgeted Salary(Complete)'!J229</f>
        <v>18000</v>
      </c>
      <c r="J28" s="38">
        <f>SUM(E28:I28)</f>
        <v>177600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ht="15.75" x14ac:dyDescent="0.25">
      <c r="A29"/>
      <c r="B29" s="35"/>
      <c r="J29" s="38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ht="15.75" x14ac:dyDescent="0.25">
      <c r="A30"/>
      <c r="B30" s="35">
        <v>4</v>
      </c>
      <c r="C30" s="68" t="s">
        <v>402</v>
      </c>
      <c r="D30" s="68" t="s">
        <v>415</v>
      </c>
      <c r="E30" s="31">
        <f>'Budgeted Salary(Complete)'!F231</f>
        <v>62400</v>
      </c>
      <c r="F30" s="31">
        <f>'Budgeted Salary(Complete)'!G231</f>
        <v>43200</v>
      </c>
      <c r="G30" s="31">
        <f>'Budgeted Salary(Complete)'!H231</f>
        <v>63360</v>
      </c>
      <c r="H30" s="31">
        <f>'Budgeted Salary(Complete)'!I231</f>
        <v>31680</v>
      </c>
      <c r="I30" s="31">
        <f>'Budgeted Salary(Complete)'!J231</f>
        <v>18000</v>
      </c>
      <c r="J30" s="38">
        <f>SUM(E30:I30)</f>
        <v>218640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ht="15.75" x14ac:dyDescent="0.25">
      <c r="A31"/>
      <c r="B31" s="35"/>
      <c r="C31" s="68"/>
      <c r="D31" s="68"/>
      <c r="J31" s="38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ht="15.75" x14ac:dyDescent="0.25">
      <c r="A32"/>
      <c r="B32" s="35">
        <v>5</v>
      </c>
      <c r="C32" s="68" t="s">
        <v>672</v>
      </c>
      <c r="D32" s="68" t="s">
        <v>426</v>
      </c>
      <c r="E32" s="31">
        <f>'Budgeted Salary(Complete)'!F233</f>
        <v>62400</v>
      </c>
      <c r="F32" s="31">
        <f>'Budgeted Salary(Complete)'!G233</f>
        <v>43200</v>
      </c>
      <c r="G32" s="31">
        <f>'Budgeted Salary(Complete)'!H233</f>
        <v>63360</v>
      </c>
      <c r="H32" s="31">
        <f>'Budgeted Salary(Complete)'!I233</f>
        <v>31680</v>
      </c>
      <c r="I32" s="31">
        <f>'Budgeted Salary(Complete)'!J233</f>
        <v>18000</v>
      </c>
      <c r="J32" s="38">
        <f>SUM(E32:I32)</f>
        <v>218640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ht="15.75" x14ac:dyDescent="0.25">
      <c r="A33"/>
      <c r="B33" s="35"/>
      <c r="C33" s="68"/>
      <c r="D33" s="68"/>
      <c r="J33" s="38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ht="15.75" x14ac:dyDescent="0.25">
      <c r="A34"/>
      <c r="B34" s="35">
        <v>6</v>
      </c>
      <c r="C34" s="68" t="s">
        <v>600</v>
      </c>
      <c r="D34" s="68" t="s">
        <v>414</v>
      </c>
      <c r="E34" s="31">
        <f>'Budgeted Salary(Complete)'!F235</f>
        <v>70560</v>
      </c>
      <c r="F34" s="31">
        <f>'Budgeted Salary(Complete)'!G235</f>
        <v>43200</v>
      </c>
      <c r="G34" s="31">
        <f>'Budgeted Salary(Complete)'!H235</f>
        <v>68256</v>
      </c>
      <c r="H34" s="31">
        <f>'Budgeted Salary(Complete)'!I235</f>
        <v>34128</v>
      </c>
      <c r="I34" s="31">
        <f>'Budgeted Salary(Complete)'!J235</f>
        <v>18000</v>
      </c>
      <c r="J34" s="38">
        <f>SUM(E34:I34)</f>
        <v>234144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6" spans="1:250" ht="16.5" thickBot="1" x14ac:dyDescent="0.3">
      <c r="E36" s="71">
        <f t="shared" ref="E36:J36" si="0">SUM(E24:E35)</f>
        <v>1899360</v>
      </c>
      <c r="F36" s="71">
        <f t="shared" si="0"/>
        <v>482400</v>
      </c>
      <c r="G36" s="71">
        <f t="shared" si="0"/>
        <v>1429056</v>
      </c>
      <c r="H36" s="71">
        <f t="shared" si="0"/>
        <v>714528</v>
      </c>
      <c r="I36" s="71">
        <f t="shared" si="0"/>
        <v>450000</v>
      </c>
      <c r="J36" s="71">
        <f t="shared" si="0"/>
        <v>4975344</v>
      </c>
    </row>
    <row r="37" spans="1:250" ht="15.75" thickTop="1" x14ac:dyDescent="0.2"/>
  </sheetData>
  <autoFilter ref="D9:D44"/>
  <mergeCells count="4">
    <mergeCell ref="B2:L2"/>
    <mergeCell ref="B3:L3"/>
    <mergeCell ref="B4:L4"/>
    <mergeCell ref="B6:J6"/>
  </mergeCells>
  <phoneticPr fontId="0" type="noConversion"/>
  <pageMargins left="0.75" right="0.75" top="1" bottom="1" header="0.5" footer="0.5"/>
  <pageSetup scale="5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4"/>
  <sheetViews>
    <sheetView workbookViewId="0">
      <selection activeCell="A2" sqref="A2:E30"/>
    </sheetView>
  </sheetViews>
  <sheetFormatPr defaultRowHeight="12.75" x14ac:dyDescent="0.2"/>
  <cols>
    <col min="1" max="1" width="9.140625" style="3"/>
    <col min="2" max="2" width="77.42578125" customWidth="1"/>
    <col min="3" max="3" width="16" bestFit="1" customWidth="1"/>
    <col min="4" max="4" width="16.5703125" bestFit="1" customWidth="1"/>
    <col min="5" max="5" width="16.85546875" bestFit="1" customWidth="1"/>
    <col min="6" max="6" width="33.5703125" bestFit="1" customWidth="1"/>
  </cols>
  <sheetData>
    <row r="2" spans="1:6" x14ac:dyDescent="0.2">
      <c r="A2" s="153" t="s">
        <v>445</v>
      </c>
      <c r="B2" s="153"/>
      <c r="C2" s="153"/>
      <c r="D2" s="153"/>
      <c r="E2" s="153"/>
    </row>
    <row r="3" spans="1:6" x14ac:dyDescent="0.2">
      <c r="A3" s="154" t="s">
        <v>455</v>
      </c>
      <c r="B3" s="154"/>
      <c r="C3" s="154"/>
      <c r="D3" s="154"/>
      <c r="E3" s="154"/>
    </row>
    <row r="4" spans="1:6" x14ac:dyDescent="0.2">
      <c r="A4" s="154" t="s">
        <v>454</v>
      </c>
      <c r="B4" s="154"/>
      <c r="C4" s="154"/>
      <c r="D4" s="154"/>
      <c r="E4" s="154"/>
    </row>
    <row r="6" spans="1:6" x14ac:dyDescent="0.2">
      <c r="E6" s="19" t="s">
        <v>464</v>
      </c>
    </row>
    <row r="7" spans="1:6" x14ac:dyDescent="0.2">
      <c r="E7" s="19" t="s">
        <v>195</v>
      </c>
    </row>
    <row r="8" spans="1:6" ht="15.75" x14ac:dyDescent="0.25">
      <c r="A8" s="155" t="s">
        <v>446</v>
      </c>
      <c r="B8" s="155"/>
      <c r="C8" s="155"/>
      <c r="D8" s="155"/>
      <c r="E8" s="155"/>
    </row>
    <row r="10" spans="1:6" x14ac:dyDescent="0.2">
      <c r="B10" s="131" t="s">
        <v>439</v>
      </c>
      <c r="C10" s="23" t="s">
        <v>72</v>
      </c>
      <c r="D10" s="23" t="s">
        <v>73</v>
      </c>
      <c r="E10" s="23" t="s">
        <v>72</v>
      </c>
    </row>
    <row r="11" spans="1:6" ht="13.5" thickBot="1" x14ac:dyDescent="0.25">
      <c r="B11" s="79"/>
      <c r="C11" s="50" t="s">
        <v>550</v>
      </c>
      <c r="D11" s="50" t="s">
        <v>550</v>
      </c>
      <c r="E11" s="50" t="s">
        <v>601</v>
      </c>
    </row>
    <row r="12" spans="1:6" ht="16.5" thickTop="1" x14ac:dyDescent="0.25">
      <c r="B12" s="28" t="s">
        <v>194</v>
      </c>
      <c r="C12" s="41"/>
      <c r="D12" s="41"/>
      <c r="E12" s="41"/>
    </row>
    <row r="13" spans="1:6" x14ac:dyDescent="0.2">
      <c r="A13" s="3">
        <v>1</v>
      </c>
      <c r="B13" t="s">
        <v>347</v>
      </c>
      <c r="C13" s="41">
        <v>6146749.9999999991</v>
      </c>
      <c r="D13" s="47">
        <f>'Fixed Assets(Complete)'!F122+'Fixed Assets(Complete)'!F139</f>
        <v>6368000</v>
      </c>
      <c r="E13">
        <f>+D13*1.15</f>
        <v>7323199.9999999991</v>
      </c>
      <c r="F13" s="48"/>
    </row>
    <row r="14" spans="1:6" x14ac:dyDescent="0.2">
      <c r="A14" s="3">
        <v>2</v>
      </c>
      <c r="B14" t="s">
        <v>348</v>
      </c>
      <c r="C14" s="41">
        <v>1150000</v>
      </c>
      <c r="D14" s="47">
        <f>'Fixed Assets(Complete)'!F61</f>
        <v>2000000</v>
      </c>
      <c r="E14">
        <f t="shared" ref="E14:E24" si="0">+D14*1.15</f>
        <v>2300000</v>
      </c>
      <c r="F14" s="48"/>
    </row>
    <row r="15" spans="1:6" x14ac:dyDescent="0.2">
      <c r="A15" s="3">
        <v>3</v>
      </c>
      <c r="B15" s="48" t="s">
        <v>735</v>
      </c>
      <c r="C15" s="41">
        <v>184000</v>
      </c>
      <c r="D15" s="47">
        <f>'Fixed Assets(Complete)'!F163</f>
        <v>695000</v>
      </c>
      <c r="E15">
        <f t="shared" si="0"/>
        <v>799249.99999999988</v>
      </c>
      <c r="F15" s="48"/>
    </row>
    <row r="16" spans="1:6" x14ac:dyDescent="0.2">
      <c r="A16" s="3">
        <v>4</v>
      </c>
      <c r="B16" t="s">
        <v>350</v>
      </c>
      <c r="C16" s="41">
        <v>304750</v>
      </c>
      <c r="D16" s="47">
        <f>'Fixed Assets(Complete)'!F56</f>
        <v>4960000</v>
      </c>
      <c r="E16">
        <f t="shared" si="0"/>
        <v>5704000</v>
      </c>
      <c r="F16" s="48"/>
    </row>
    <row r="17" spans="1:6" x14ac:dyDescent="0.2">
      <c r="A17" s="3">
        <v>5</v>
      </c>
      <c r="B17" t="s">
        <v>351</v>
      </c>
      <c r="C17" s="47">
        <v>276000</v>
      </c>
      <c r="D17" s="47">
        <f>'Fixed Assets(Complete)'!F26</f>
        <v>1508000</v>
      </c>
      <c r="E17">
        <f t="shared" si="0"/>
        <v>1734199.9999999998</v>
      </c>
      <c r="F17" s="48"/>
    </row>
    <row r="18" spans="1:6" x14ac:dyDescent="0.2">
      <c r="A18" s="3">
        <v>6</v>
      </c>
      <c r="B18" t="s">
        <v>352</v>
      </c>
      <c r="C18" s="41">
        <v>862499.99999999988</v>
      </c>
      <c r="D18" s="47">
        <f>'Fixed Assets(Complete)'!F99</f>
        <v>190000</v>
      </c>
      <c r="E18">
        <f t="shared" si="0"/>
        <v>218499.99999999997</v>
      </c>
      <c r="F18" s="48"/>
    </row>
    <row r="19" spans="1:6" x14ac:dyDescent="0.2">
      <c r="A19" s="3">
        <v>7</v>
      </c>
      <c r="B19" t="s">
        <v>360</v>
      </c>
      <c r="C19" s="41">
        <v>1093650</v>
      </c>
      <c r="D19" s="47">
        <f>'Fixed Assets(Complete)'!F37</f>
        <v>595000</v>
      </c>
      <c r="E19">
        <f t="shared" si="0"/>
        <v>684250</v>
      </c>
      <c r="F19" s="48"/>
    </row>
    <row r="20" spans="1:6" x14ac:dyDescent="0.2">
      <c r="A20" s="3">
        <v>8</v>
      </c>
      <c r="B20" t="s">
        <v>353</v>
      </c>
      <c r="C20" s="41">
        <v>0</v>
      </c>
      <c r="D20" s="47">
        <f>'Fixed Assets(Complete)'!F173</f>
        <v>125000</v>
      </c>
      <c r="E20">
        <f t="shared" si="0"/>
        <v>143750</v>
      </c>
      <c r="F20" s="48"/>
    </row>
    <row r="21" spans="1:6" x14ac:dyDescent="0.2">
      <c r="A21" s="3">
        <v>9</v>
      </c>
      <c r="B21" t="s">
        <v>354</v>
      </c>
      <c r="C21" s="41">
        <v>345000</v>
      </c>
      <c r="D21" s="47">
        <f>'Fixed Assets(Complete)'!F92</f>
        <v>6575000</v>
      </c>
      <c r="E21">
        <f t="shared" si="0"/>
        <v>7561249.9999999991</v>
      </c>
      <c r="F21" s="48"/>
    </row>
    <row r="22" spans="1:6" x14ac:dyDescent="0.2">
      <c r="A22" s="3">
        <v>10</v>
      </c>
      <c r="B22" t="s">
        <v>355</v>
      </c>
      <c r="C22" s="41">
        <v>1150000</v>
      </c>
      <c r="D22" s="48">
        <f>'Fixed Assets(Complete)'!F107</f>
        <v>1150000</v>
      </c>
      <c r="E22">
        <f t="shared" si="0"/>
        <v>1322500</v>
      </c>
      <c r="F22" s="48"/>
    </row>
    <row r="23" spans="1:6" x14ac:dyDescent="0.2">
      <c r="A23" s="3">
        <v>11</v>
      </c>
      <c r="B23" t="s">
        <v>358</v>
      </c>
      <c r="C23" s="41">
        <v>86250</v>
      </c>
      <c r="D23" s="47">
        <f>'Fixed Assets(Complete)'!F79</f>
        <v>1386000</v>
      </c>
      <c r="E23">
        <f t="shared" si="0"/>
        <v>1593899.9999999998</v>
      </c>
      <c r="F23" s="48"/>
    </row>
    <row r="24" spans="1:6" x14ac:dyDescent="0.2">
      <c r="A24" s="3">
        <v>12</v>
      </c>
      <c r="B24" t="s">
        <v>361</v>
      </c>
      <c r="C24" s="41">
        <v>571550</v>
      </c>
      <c r="D24" s="47">
        <f>'Fixed Assets(Complete)'!F151</f>
        <v>1210500</v>
      </c>
      <c r="E24">
        <f t="shared" si="0"/>
        <v>1392075</v>
      </c>
      <c r="F24" s="48"/>
    </row>
    <row r="25" spans="1:6" x14ac:dyDescent="0.2">
      <c r="C25" s="41"/>
      <c r="D25" s="47"/>
      <c r="F25" s="48"/>
    </row>
    <row r="26" spans="1:6" x14ac:dyDescent="0.2">
      <c r="B26" s="5" t="s">
        <v>462</v>
      </c>
      <c r="C26" s="44">
        <f>SUM(C13:C25)</f>
        <v>12170449.999999998</v>
      </c>
      <c r="D26" s="44">
        <f>SUM(D13:D25)</f>
        <v>26762500</v>
      </c>
      <c r="E26" s="44">
        <f>SUM(E13:E25)</f>
        <v>30776875</v>
      </c>
      <c r="F26" s="48"/>
    </row>
    <row r="27" spans="1:6" x14ac:dyDescent="0.2">
      <c r="F27" s="48"/>
    </row>
    <row r="28" spans="1:6" x14ac:dyDescent="0.2">
      <c r="C28" s="41"/>
      <c r="D28" s="41"/>
      <c r="E28" s="41"/>
      <c r="F28" s="48"/>
    </row>
    <row r="29" spans="1:6" x14ac:dyDescent="0.2">
      <c r="C29" s="41"/>
      <c r="D29" s="41"/>
      <c r="E29" s="41"/>
      <c r="F29" s="48"/>
    </row>
    <row r="30" spans="1:6" ht="21" thickBot="1" x14ac:dyDescent="0.35">
      <c r="B30" s="87" t="s">
        <v>463</v>
      </c>
      <c r="C30" s="88">
        <f>C26+'Statement I Non Plan(Complete)'!C97</f>
        <v>95417050.149999991</v>
      </c>
      <c r="D30" s="88">
        <f>D26+'Statement I Non Plan(Complete)'!D97</f>
        <v>109373874</v>
      </c>
      <c r="E30" s="88">
        <f>E26+'Statement I Non Plan(Complete)'!E97</f>
        <v>127281251.59999999</v>
      </c>
      <c r="F30" s="48"/>
    </row>
    <row r="31" spans="1:6" ht="13.5" thickTop="1" x14ac:dyDescent="0.2">
      <c r="C31" s="41"/>
      <c r="D31" s="41"/>
      <c r="E31" s="41"/>
      <c r="F31" s="125"/>
    </row>
    <row r="32" spans="1:6" x14ac:dyDescent="0.2">
      <c r="C32" s="41"/>
      <c r="D32" s="41"/>
      <c r="E32" s="41"/>
      <c r="F32" s="127"/>
    </row>
    <row r="33" spans="3:5" x14ac:dyDescent="0.2">
      <c r="C33" s="41"/>
      <c r="D33" s="41"/>
      <c r="E33" s="41"/>
    </row>
    <row r="34" spans="3:5" x14ac:dyDescent="0.2">
      <c r="C34" s="41"/>
      <c r="D34" s="41"/>
    </row>
  </sheetData>
  <mergeCells count="4">
    <mergeCell ref="A2:E2"/>
    <mergeCell ref="A3:E3"/>
    <mergeCell ref="A4:E4"/>
    <mergeCell ref="A8:E8"/>
  </mergeCells>
  <phoneticPr fontId="0" type="noConversion"/>
  <pageMargins left="0.55000000000000004" right="0.75" top="1" bottom="1" header="0.5" footer="0.5"/>
  <pageSetup scale="68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R96"/>
  <sheetViews>
    <sheetView topLeftCell="A88" zoomScale="70" zoomScaleNormal="70" workbookViewId="0">
      <selection activeCell="B2" sqref="B2:L95"/>
    </sheetView>
  </sheetViews>
  <sheetFormatPr defaultColWidth="12.42578125" defaultRowHeight="15" x14ac:dyDescent="0.2"/>
  <cols>
    <col min="1" max="1" width="7.5703125" style="31" customWidth="1"/>
    <col min="2" max="2" width="7.42578125" style="31" bestFit="1" customWidth="1"/>
    <col min="3" max="3" width="38.85546875" style="31" bestFit="1" customWidth="1"/>
    <col min="4" max="4" width="30.42578125" style="31" bestFit="1" customWidth="1"/>
    <col min="5" max="5" width="14.140625" style="31" customWidth="1"/>
    <col min="6" max="7" width="14" style="31" bestFit="1" customWidth="1"/>
    <col min="8" max="8" width="17.7109375" style="31" customWidth="1"/>
    <col min="9" max="9" width="12.5703125" style="31" bestFit="1" customWidth="1"/>
    <col min="10" max="10" width="11.140625" style="31" bestFit="1" customWidth="1"/>
    <col min="11" max="11" width="12.28515625" style="31" bestFit="1" customWidth="1"/>
    <col min="12" max="12" width="15" style="31" bestFit="1" customWidth="1"/>
    <col min="13" max="252" width="12.42578125" style="31" customWidth="1"/>
  </cols>
  <sheetData>
    <row r="2" spans="2:12" ht="15.75" x14ac:dyDescent="0.25">
      <c r="B2" s="159" t="s">
        <v>445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2:12" x14ac:dyDescent="0.2">
      <c r="B3" s="158" t="s">
        <v>455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2:12" x14ac:dyDescent="0.2">
      <c r="B4" s="158" t="s">
        <v>454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7" spans="2:12" ht="20.25" x14ac:dyDescent="0.3">
      <c r="B7" s="163" t="s">
        <v>432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9" spans="2:12" ht="15.75" x14ac:dyDescent="0.25">
      <c r="B9" s="56" t="s">
        <v>21</v>
      </c>
      <c r="C9" s="56" t="s">
        <v>397</v>
      </c>
      <c r="D9" s="56" t="s">
        <v>398</v>
      </c>
      <c r="E9" s="56" t="s">
        <v>25</v>
      </c>
      <c r="F9" s="42"/>
    </row>
    <row r="10" spans="2:12" ht="15.75" thickBot="1" x14ac:dyDescent="0.25">
      <c r="B10" s="57"/>
      <c r="C10" s="57"/>
      <c r="D10" s="58"/>
      <c r="E10" s="57"/>
      <c r="F10" s="42"/>
    </row>
    <row r="11" spans="2:12" ht="15.75" thickTop="1" x14ac:dyDescent="0.2">
      <c r="B11" s="59"/>
      <c r="C11" s="59"/>
      <c r="D11" s="60"/>
      <c r="E11" s="59"/>
      <c r="F11" s="42"/>
    </row>
    <row r="12" spans="2:12" x14ac:dyDescent="0.2">
      <c r="B12" s="61">
        <v>1</v>
      </c>
      <c r="C12" s="62" t="s">
        <v>399</v>
      </c>
      <c r="D12" s="61">
        <v>1</v>
      </c>
      <c r="E12" s="122" t="s">
        <v>538</v>
      </c>
      <c r="F12" s="62"/>
      <c r="G12" s="139"/>
      <c r="H12" s="122"/>
    </row>
    <row r="13" spans="2:12" x14ac:dyDescent="0.2">
      <c r="B13" s="61">
        <v>2</v>
      </c>
      <c r="C13" s="112" t="s">
        <v>525</v>
      </c>
      <c r="D13" s="61">
        <v>9</v>
      </c>
      <c r="E13" s="122" t="s">
        <v>538</v>
      </c>
      <c r="F13" s="112"/>
      <c r="G13" s="139"/>
      <c r="H13" s="122"/>
    </row>
    <row r="14" spans="2:12" x14ac:dyDescent="0.2">
      <c r="B14" s="61">
        <v>4</v>
      </c>
      <c r="C14" s="112" t="s">
        <v>527</v>
      </c>
      <c r="D14" s="61">
        <v>23</v>
      </c>
      <c r="E14" s="122" t="s">
        <v>539</v>
      </c>
      <c r="F14" s="68"/>
      <c r="G14" s="139"/>
      <c r="H14" s="122"/>
    </row>
    <row r="15" spans="2:12" x14ac:dyDescent="0.2">
      <c r="B15" s="61">
        <v>5</v>
      </c>
      <c r="C15" s="62" t="s">
        <v>400</v>
      </c>
      <c r="D15" s="61">
        <v>1</v>
      </c>
      <c r="E15" s="122" t="s">
        <v>539</v>
      </c>
      <c r="F15" s="62"/>
      <c r="G15" s="139"/>
      <c r="H15" s="116"/>
    </row>
    <row r="16" spans="2:12" x14ac:dyDescent="0.2">
      <c r="B16" s="61">
        <v>6</v>
      </c>
      <c r="C16" s="62" t="s">
        <v>401</v>
      </c>
      <c r="D16" s="61">
        <v>2</v>
      </c>
      <c r="E16" s="116" t="s">
        <v>540</v>
      </c>
      <c r="F16" s="42"/>
      <c r="G16" s="139"/>
    </row>
    <row r="17" spans="1:252" x14ac:dyDescent="0.2">
      <c r="B17" s="62"/>
      <c r="C17" s="62"/>
      <c r="D17" s="61"/>
      <c r="E17" s="62"/>
      <c r="F17" s="42"/>
    </row>
    <row r="18" spans="1:252" ht="15.75" x14ac:dyDescent="0.25">
      <c r="B18" s="62"/>
      <c r="C18" s="28" t="s">
        <v>34</v>
      </c>
      <c r="D18" s="63">
        <f>SUM(D12:D17)</f>
        <v>36</v>
      </c>
      <c r="E18" s="62"/>
      <c r="F18" s="42"/>
    </row>
    <row r="19" spans="1:252" ht="15.75" x14ac:dyDescent="0.25">
      <c r="A19"/>
      <c r="C19" s="33"/>
      <c r="D19" s="33"/>
      <c r="L19" s="32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15.75" x14ac:dyDescent="0.25">
      <c r="A20"/>
      <c r="L20" s="32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16.5" thickBot="1" x14ac:dyDescent="0.3">
      <c r="A21"/>
      <c r="B21" s="64" t="s">
        <v>206</v>
      </c>
      <c r="C21" s="64" t="s">
        <v>207</v>
      </c>
      <c r="D21" s="64" t="s">
        <v>397</v>
      </c>
      <c r="E21" s="64" t="s">
        <v>208</v>
      </c>
      <c r="F21" s="96" t="s">
        <v>529</v>
      </c>
      <c r="G21" s="64" t="s">
        <v>174</v>
      </c>
      <c r="H21" s="64" t="s">
        <v>210</v>
      </c>
      <c r="I21" s="64" t="s">
        <v>211</v>
      </c>
      <c r="J21" s="64" t="s">
        <v>212</v>
      </c>
      <c r="K21" s="64" t="s">
        <v>213</v>
      </c>
      <c r="L21" s="64" t="s">
        <v>164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16.5" thickTop="1" x14ac:dyDescent="0.25">
      <c r="A22"/>
      <c r="L22" s="3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15.75" x14ac:dyDescent="0.25">
      <c r="A23"/>
      <c r="B23" s="35" t="s">
        <v>215</v>
      </c>
      <c r="C23" s="59" t="s">
        <v>498</v>
      </c>
      <c r="D23" s="112" t="s">
        <v>527</v>
      </c>
      <c r="E23" s="40">
        <f>'ANNEXURE - I (Complete)'!E23*1.5</f>
        <v>316980</v>
      </c>
      <c r="F23" s="40">
        <f>'ANNEXURE - I (Complete)'!F23*1.5</f>
        <v>108000</v>
      </c>
      <c r="G23" s="40">
        <f>'ANNEXURE - I (Complete)'!G23*1.5</f>
        <v>254988</v>
      </c>
      <c r="H23" s="40">
        <f>'ANNEXURE - I (Complete)'!H23*1.5</f>
        <v>127494</v>
      </c>
      <c r="I23" s="40">
        <f>'ANNEXURE - I (Complete)'!I23*1.5</f>
        <v>90000</v>
      </c>
      <c r="J23" s="40">
        <f>'ANNEXURE - I (Complete)'!J23*1.5</f>
        <v>0</v>
      </c>
      <c r="K23" s="40">
        <f>'ANNEXURE - I (Complete)'!K23*1.5</f>
        <v>0</v>
      </c>
      <c r="L23" s="38">
        <f>SUM(E23:K23)</f>
        <v>897462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15.75" x14ac:dyDescent="0.25">
      <c r="A24"/>
      <c r="B24" s="35"/>
      <c r="C24" s="59"/>
      <c r="D24" s="59"/>
      <c r="E24" s="40"/>
      <c r="F24" s="40"/>
      <c r="G24" s="40"/>
      <c r="H24" s="40"/>
      <c r="I24" s="40"/>
      <c r="J24" s="40"/>
      <c r="K24" s="40"/>
      <c r="L24" s="38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15.75" x14ac:dyDescent="0.25">
      <c r="A25"/>
      <c r="B25" s="35" t="s">
        <v>217</v>
      </c>
      <c r="C25" s="59" t="s">
        <v>216</v>
      </c>
      <c r="D25" s="112" t="s">
        <v>526</v>
      </c>
      <c r="E25" s="40">
        <f>'ANNEXURE - I (Complete)'!E25*1.5</f>
        <v>438660</v>
      </c>
      <c r="F25" s="40">
        <f>'ANNEXURE - I (Complete)'!F25*1.5</f>
        <v>126000</v>
      </c>
      <c r="G25" s="40">
        <f>'ANNEXURE - I (Complete)'!G25*1.5</f>
        <v>338796</v>
      </c>
      <c r="H25" s="40">
        <f>'ANNEXURE - I (Complete)'!H25*1.5</f>
        <v>169398</v>
      </c>
      <c r="I25" s="40">
        <f>'ANNEXURE - I (Complete)'!I25*1.5</f>
        <v>90000</v>
      </c>
      <c r="J25" s="40">
        <f>'ANNEXURE - I (Complete)'!J25*1.5</f>
        <v>0</v>
      </c>
      <c r="K25" s="40">
        <f>'ANNEXURE - I (Complete)'!K25*1.5</f>
        <v>0</v>
      </c>
      <c r="L25" s="38">
        <f>SUM(E25:K25)</f>
        <v>1162854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15.75" x14ac:dyDescent="0.25">
      <c r="A26"/>
      <c r="B26" s="35"/>
      <c r="C26" s="59"/>
      <c r="D26" s="59"/>
      <c r="E26" s="40"/>
      <c r="F26" s="40"/>
      <c r="G26" s="40"/>
      <c r="H26" s="40"/>
      <c r="I26" s="40"/>
      <c r="J26" s="40"/>
      <c r="K26" s="40"/>
      <c r="L26" s="38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15.75" x14ac:dyDescent="0.25">
      <c r="A27"/>
      <c r="B27" s="35" t="s">
        <v>219</v>
      </c>
      <c r="C27" s="59" t="s">
        <v>218</v>
      </c>
      <c r="D27" s="112" t="s">
        <v>525</v>
      </c>
      <c r="E27" s="40">
        <f>'ANNEXURE - I (Complete)'!E27*1.5</f>
        <v>860040</v>
      </c>
      <c r="F27" s="40">
        <f>'ANNEXURE - I (Complete)'!F27*1.5</f>
        <v>162000</v>
      </c>
      <c r="G27" s="40">
        <f>'ANNEXURE - I (Complete)'!G27*1.5</f>
        <v>613224</v>
      </c>
      <c r="H27" s="40">
        <f>'ANNEXURE - I (Complete)'!H27*1.5</f>
        <v>306612</v>
      </c>
      <c r="I27" s="40">
        <f>'ANNEXURE - I (Complete)'!I27*1.5</f>
        <v>90000</v>
      </c>
      <c r="J27" s="40">
        <f>'ANNEXURE - I (Complete)'!J27*1.5</f>
        <v>0</v>
      </c>
      <c r="K27" s="40">
        <f>'ANNEXURE - I (Complete)'!K27*1.5</f>
        <v>0</v>
      </c>
      <c r="L27" s="38">
        <f>SUM(E27:K27)</f>
        <v>2031876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15.75" x14ac:dyDescent="0.25">
      <c r="A28"/>
      <c r="B28" s="35"/>
      <c r="C28" s="59"/>
      <c r="D28" s="59"/>
      <c r="E28" s="40"/>
      <c r="F28" s="40"/>
      <c r="G28" s="40"/>
      <c r="H28" s="40"/>
      <c r="I28" s="40"/>
      <c r="J28" s="40"/>
      <c r="K28" s="40"/>
      <c r="L28" s="3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15.75" x14ac:dyDescent="0.25">
      <c r="A29"/>
      <c r="B29" s="35" t="s">
        <v>221</v>
      </c>
      <c r="C29" s="59" t="s">
        <v>220</v>
      </c>
      <c r="D29" s="112" t="s">
        <v>525</v>
      </c>
      <c r="E29" s="40">
        <f>'ANNEXURE - I (Complete)'!E29*1.5</f>
        <v>860040</v>
      </c>
      <c r="F29" s="40">
        <f>'ANNEXURE - I (Complete)'!F29*1.5</f>
        <v>162000</v>
      </c>
      <c r="G29" s="40">
        <f>'ANNEXURE - I (Complete)'!G29*1.5</f>
        <v>613224</v>
      </c>
      <c r="H29" s="40">
        <f>'ANNEXURE - I (Complete)'!H29*1.5</f>
        <v>306612</v>
      </c>
      <c r="I29" s="40">
        <f>'ANNEXURE - I (Complete)'!I29*1.5</f>
        <v>90000</v>
      </c>
      <c r="J29" s="40">
        <f>'ANNEXURE - I (Complete)'!J29*1.5</f>
        <v>0</v>
      </c>
      <c r="K29" s="40">
        <f>'ANNEXURE - I (Complete)'!K29*1.5</f>
        <v>0</v>
      </c>
      <c r="L29" s="38">
        <f>SUM(E29:K29)</f>
        <v>2031876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15.75" x14ac:dyDescent="0.25">
      <c r="A30"/>
      <c r="B30" s="35"/>
      <c r="C30" s="59"/>
      <c r="D30" s="59"/>
      <c r="E30" s="40"/>
      <c r="F30" s="40"/>
      <c r="G30" s="40"/>
      <c r="H30" s="40"/>
      <c r="I30" s="40"/>
      <c r="J30" s="40"/>
      <c r="K30" s="40"/>
      <c r="L30" s="38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15.75" x14ac:dyDescent="0.25">
      <c r="A31"/>
      <c r="B31" s="35" t="s">
        <v>223</v>
      </c>
      <c r="C31" s="59" t="s">
        <v>222</v>
      </c>
      <c r="D31" s="112" t="s">
        <v>525</v>
      </c>
      <c r="E31" s="40">
        <f>'ANNEXURE - I (Complete)'!E31*1.5</f>
        <v>835920</v>
      </c>
      <c r="F31" s="40">
        <f>'ANNEXURE - I (Complete)'!F31*1.5</f>
        <v>162000</v>
      </c>
      <c r="G31" s="40">
        <f>'ANNEXURE - I (Complete)'!G31*1.5</f>
        <v>598752</v>
      </c>
      <c r="H31" s="40">
        <f>'ANNEXURE - I (Complete)'!H31*1.5</f>
        <v>299376</v>
      </c>
      <c r="I31" s="40">
        <f>'ANNEXURE - I (Complete)'!I31*1.5</f>
        <v>90000</v>
      </c>
      <c r="J31" s="40">
        <f>'ANNEXURE - I (Complete)'!J31*1.5</f>
        <v>0</v>
      </c>
      <c r="K31" s="40">
        <f>'ANNEXURE - I (Complete)'!K31*1.5</f>
        <v>0</v>
      </c>
      <c r="L31" s="38">
        <f>SUM(E31:K31)</f>
        <v>1986048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ht="15.75" x14ac:dyDescent="0.25">
      <c r="A32"/>
      <c r="B32" s="35"/>
      <c r="C32" s="59"/>
      <c r="D32" s="59"/>
      <c r="E32" s="40"/>
      <c r="F32" s="40"/>
      <c r="G32" s="40"/>
      <c r="H32" s="40"/>
      <c r="I32" s="40"/>
      <c r="J32" s="40"/>
      <c r="K32" s="40"/>
      <c r="L32" s="38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ht="15.75" x14ac:dyDescent="0.25">
      <c r="A33"/>
      <c r="B33" s="35" t="s">
        <v>225</v>
      </c>
      <c r="C33" s="59" t="s">
        <v>224</v>
      </c>
      <c r="D33" s="112" t="s">
        <v>525</v>
      </c>
      <c r="E33" s="40">
        <f>'ANNEXURE - I (Complete)'!E33*1.5</f>
        <v>835920</v>
      </c>
      <c r="F33" s="40">
        <f>'ANNEXURE - I (Complete)'!F33*1.5</f>
        <v>162000</v>
      </c>
      <c r="G33" s="40">
        <f>'ANNEXURE - I (Complete)'!G33*1.5</f>
        <v>598752</v>
      </c>
      <c r="H33" s="40">
        <f>'ANNEXURE - I (Complete)'!H33*1.5</f>
        <v>299376</v>
      </c>
      <c r="I33" s="40">
        <f>'ANNEXURE - I (Complete)'!I33*1.5</f>
        <v>90000</v>
      </c>
      <c r="J33" s="40">
        <f>'ANNEXURE - I (Complete)'!J33*1.5</f>
        <v>0</v>
      </c>
      <c r="K33" s="40">
        <f>'ANNEXURE - I (Complete)'!K33*1.5</f>
        <v>0</v>
      </c>
      <c r="L33" s="38">
        <f>SUM(E33:K33)</f>
        <v>1986048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ht="15.75" x14ac:dyDescent="0.25">
      <c r="A34"/>
      <c r="B34" s="35"/>
      <c r="C34" s="59"/>
      <c r="D34" s="59"/>
      <c r="E34" s="40"/>
      <c r="F34" s="40"/>
      <c r="G34" s="40"/>
      <c r="H34" s="40"/>
      <c r="I34" s="40"/>
      <c r="J34" s="40"/>
      <c r="K34" s="40"/>
      <c r="L34" s="38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ht="15.75" x14ac:dyDescent="0.25">
      <c r="A35"/>
      <c r="B35" s="35" t="s">
        <v>227</v>
      </c>
      <c r="C35" s="59" t="s">
        <v>226</v>
      </c>
      <c r="D35" s="59" t="s">
        <v>399</v>
      </c>
      <c r="E35" s="40">
        <f>'ANNEXURE - I (Complete)'!E35*1.5</f>
        <v>1085580</v>
      </c>
      <c r="F35" s="40">
        <f>'ANNEXURE - I (Complete)'!F35*1.5</f>
        <v>180000</v>
      </c>
      <c r="G35" s="40">
        <f>'ANNEXURE - I (Complete)'!G35*1.5</f>
        <v>759348</v>
      </c>
      <c r="H35" s="40">
        <f>'ANNEXURE - I (Complete)'!H35*1.5</f>
        <v>379674</v>
      </c>
      <c r="I35" s="40">
        <f>'ANNEXURE - I (Complete)'!I35*1.5</f>
        <v>0</v>
      </c>
      <c r="J35" s="40">
        <f>'ANNEXURE - I (Complete)'!J35*1.5</f>
        <v>0</v>
      </c>
      <c r="K35" s="40">
        <f>'ANNEXURE - I (Complete)'!K35*1.5</f>
        <v>0</v>
      </c>
      <c r="L35" s="38">
        <f>SUM(E35:K35)</f>
        <v>2404602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ht="15.75" x14ac:dyDescent="0.25">
      <c r="A36"/>
      <c r="B36" s="35"/>
      <c r="C36" s="59"/>
      <c r="D36" s="59"/>
      <c r="E36" s="40"/>
      <c r="F36" s="40"/>
      <c r="G36" s="40"/>
      <c r="H36" s="40"/>
      <c r="I36" s="40"/>
      <c r="J36" s="40"/>
      <c r="K36" s="40"/>
      <c r="L36" s="38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ht="15.75" x14ac:dyDescent="0.25">
      <c r="A37"/>
      <c r="B37" s="35" t="s">
        <v>229</v>
      </c>
      <c r="C37" s="59" t="s">
        <v>228</v>
      </c>
      <c r="D37" s="112" t="s">
        <v>525</v>
      </c>
      <c r="E37" s="40">
        <f>'ANNEXURE - I (Complete)'!E37*1.5</f>
        <v>835920</v>
      </c>
      <c r="F37" s="40">
        <f>'ANNEXURE - I (Complete)'!F37*1.5</f>
        <v>162000</v>
      </c>
      <c r="G37" s="40">
        <f>'ANNEXURE - I (Complete)'!G37*1.5</f>
        <v>598752</v>
      </c>
      <c r="H37" s="40">
        <f>'ANNEXURE - I (Complete)'!H37*1.5</f>
        <v>299376</v>
      </c>
      <c r="I37" s="40">
        <f>'ANNEXURE - I (Complete)'!I37*1.5</f>
        <v>90000</v>
      </c>
      <c r="J37" s="40">
        <f>'ANNEXURE - I (Complete)'!J37*1.5</f>
        <v>0</v>
      </c>
      <c r="K37" s="40">
        <f>'ANNEXURE - I (Complete)'!K37*1.5</f>
        <v>0</v>
      </c>
      <c r="L37" s="38">
        <f>SUM(E37:K37)</f>
        <v>1986048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ht="15.75" x14ac:dyDescent="0.25">
      <c r="A38"/>
      <c r="B38" s="35"/>
      <c r="C38" s="59"/>
      <c r="D38" s="59"/>
      <c r="E38" s="40"/>
      <c r="F38" s="40"/>
      <c r="G38" s="40"/>
      <c r="H38" s="40"/>
      <c r="I38" s="40"/>
      <c r="J38" s="40"/>
      <c r="K38" s="40"/>
      <c r="L38" s="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15.75" x14ac:dyDescent="0.25">
      <c r="A39"/>
      <c r="B39" s="35" t="s">
        <v>231</v>
      </c>
      <c r="C39" s="59" t="s">
        <v>230</v>
      </c>
      <c r="D39" s="112" t="s">
        <v>525</v>
      </c>
      <c r="E39" s="40">
        <f>'ANNEXURE - I (Complete)'!E39*1.5</f>
        <v>835920</v>
      </c>
      <c r="F39" s="40">
        <f>'ANNEXURE - I (Complete)'!F39*1.5</f>
        <v>162000</v>
      </c>
      <c r="G39" s="40">
        <f>'ANNEXURE - I (Complete)'!G39*1.5</f>
        <v>598752</v>
      </c>
      <c r="H39" s="40">
        <f>'ANNEXURE - I (Complete)'!H39*1.5</f>
        <v>299376</v>
      </c>
      <c r="I39" s="40">
        <f>'ANNEXURE - I (Complete)'!I39*1.5</f>
        <v>90000</v>
      </c>
      <c r="J39" s="40">
        <f>'ANNEXURE - I (Complete)'!J39*1.5</f>
        <v>0</v>
      </c>
      <c r="K39" s="40">
        <f>'ANNEXURE - I (Complete)'!K39*1.5</f>
        <v>0</v>
      </c>
      <c r="L39" s="38">
        <f>SUM(E39:K39)</f>
        <v>1986048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ht="15.75" x14ac:dyDescent="0.25">
      <c r="A40"/>
      <c r="B40" s="35"/>
      <c r="C40" s="59"/>
      <c r="D40" s="59"/>
      <c r="E40" s="40"/>
      <c r="F40" s="40"/>
      <c r="G40" s="40"/>
      <c r="H40" s="40"/>
      <c r="I40" s="40"/>
      <c r="J40" s="40"/>
      <c r="K40" s="40"/>
      <c r="L40" s="38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ht="15.75" x14ac:dyDescent="0.25">
      <c r="A41"/>
      <c r="B41" s="35" t="s">
        <v>233</v>
      </c>
      <c r="C41" s="59" t="s">
        <v>232</v>
      </c>
      <c r="D41" s="112" t="s">
        <v>525</v>
      </c>
      <c r="E41" s="40">
        <f>'ANNEXURE - I (Complete)'!E41*1.5</f>
        <v>860040</v>
      </c>
      <c r="F41" s="40">
        <f>'ANNEXURE - I (Complete)'!F41*1.5</f>
        <v>162000</v>
      </c>
      <c r="G41" s="40">
        <f>'ANNEXURE - I (Complete)'!G41*1.5</f>
        <v>613224</v>
      </c>
      <c r="H41" s="40">
        <f>'ANNEXURE - I (Complete)'!H41*1.5</f>
        <v>306612</v>
      </c>
      <c r="I41" s="40">
        <f>'ANNEXURE - I (Complete)'!I41*1.5</f>
        <v>90000</v>
      </c>
      <c r="J41" s="40">
        <f>'ANNEXURE - I (Complete)'!J41*1.5</f>
        <v>0</v>
      </c>
      <c r="K41" s="40">
        <f>'ANNEXURE - I (Complete)'!K41*1.5</f>
        <v>0</v>
      </c>
      <c r="L41" s="38">
        <f>SUM(E41:K41)</f>
        <v>2031876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ht="15.75" x14ac:dyDescent="0.25">
      <c r="A42"/>
      <c r="B42" s="35"/>
      <c r="C42" s="59"/>
      <c r="D42" s="59"/>
      <c r="E42" s="40"/>
      <c r="F42" s="40"/>
      <c r="G42" s="40"/>
      <c r="H42" s="40"/>
      <c r="I42" s="40"/>
      <c r="J42" s="40"/>
      <c r="K42" s="40"/>
      <c r="L42" s="38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ht="15.75" x14ac:dyDescent="0.25">
      <c r="A43"/>
      <c r="B43" s="35" t="s">
        <v>235</v>
      </c>
      <c r="C43" s="59" t="s">
        <v>234</v>
      </c>
      <c r="D43" s="112" t="s">
        <v>527</v>
      </c>
      <c r="E43" s="40">
        <f>'ANNEXURE - I (Complete)'!E43*1.5</f>
        <v>484560</v>
      </c>
      <c r="F43" s="40">
        <f>'ANNEXURE - I (Complete)'!F43*1.5</f>
        <v>63000</v>
      </c>
      <c r="G43" s="40">
        <f>'ANNEXURE - I (Complete)'!G43*1.5</f>
        <v>328536</v>
      </c>
      <c r="H43" s="40">
        <f>'ANNEXURE - I (Complete)'!H43*1.5</f>
        <v>164268</v>
      </c>
      <c r="I43" s="40">
        <f>'ANNEXURE - I (Complete)'!I43*1.5</f>
        <v>90000</v>
      </c>
      <c r="J43" s="40">
        <f>'ANNEXURE - I (Complete)'!J43*1.5</f>
        <v>0</v>
      </c>
      <c r="K43" s="40">
        <f>'ANNEXURE - I (Complete)'!K43*1.5</f>
        <v>0</v>
      </c>
      <c r="L43" s="38">
        <f>SUM(E43:K43)</f>
        <v>1130364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ht="15.75" x14ac:dyDescent="0.25">
      <c r="A44"/>
      <c r="B44" s="35"/>
      <c r="C44" s="59"/>
      <c r="D44" s="59"/>
      <c r="E44" s="40"/>
      <c r="F44" s="40"/>
      <c r="G44" s="40"/>
      <c r="H44" s="40"/>
      <c r="I44" s="40"/>
      <c r="J44" s="40"/>
      <c r="K44" s="40"/>
      <c r="L44" s="38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ht="15.75" x14ac:dyDescent="0.25">
      <c r="A45"/>
      <c r="B45" s="35" t="s">
        <v>237</v>
      </c>
      <c r="C45" s="59" t="s">
        <v>236</v>
      </c>
      <c r="D45" s="112" t="s">
        <v>525</v>
      </c>
      <c r="E45" s="40">
        <f>'ANNEXURE - I (Complete)'!E45*1.5</f>
        <v>778500</v>
      </c>
      <c r="F45" s="40">
        <f>'ANNEXURE - I (Complete)'!F45*1.5</f>
        <v>162000</v>
      </c>
      <c r="G45" s="40">
        <f>'ANNEXURE - I (Complete)'!G45*1.5</f>
        <v>564300</v>
      </c>
      <c r="H45" s="40">
        <f>'ANNEXURE - I (Complete)'!H45*1.5</f>
        <v>282150</v>
      </c>
      <c r="I45" s="40">
        <f>'ANNEXURE - I (Complete)'!I45*1.5</f>
        <v>90000</v>
      </c>
      <c r="J45" s="40">
        <f>'ANNEXURE - I (Complete)'!J45*1.5</f>
        <v>0</v>
      </c>
      <c r="K45" s="40">
        <f>'ANNEXURE - I (Complete)'!K45*1.5</f>
        <v>0</v>
      </c>
      <c r="L45" s="38">
        <f>SUM(E45:K45)</f>
        <v>1876950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ht="15.75" x14ac:dyDescent="0.25">
      <c r="A46"/>
      <c r="B46" s="35"/>
      <c r="C46" s="59"/>
      <c r="D46" s="59"/>
      <c r="E46" s="40"/>
      <c r="F46" s="40"/>
      <c r="G46" s="40"/>
      <c r="H46" s="40"/>
      <c r="I46" s="40"/>
      <c r="J46" s="40"/>
      <c r="K46" s="40"/>
      <c r="L46" s="38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1:252" ht="15.75" x14ac:dyDescent="0.25">
      <c r="A47"/>
      <c r="B47" s="35" t="s">
        <v>239</v>
      </c>
      <c r="C47" s="59" t="s">
        <v>238</v>
      </c>
      <c r="D47" s="112" t="s">
        <v>525</v>
      </c>
      <c r="E47" s="40">
        <f>'ANNEXURE - I (Complete)'!E47*1.5</f>
        <v>835920</v>
      </c>
      <c r="F47" s="40">
        <f>'ANNEXURE - I (Complete)'!F47*1.5</f>
        <v>162000</v>
      </c>
      <c r="G47" s="40">
        <f>'ANNEXURE - I (Complete)'!G47*1.5</f>
        <v>598752</v>
      </c>
      <c r="H47" s="40">
        <f>'ANNEXURE - I (Complete)'!H47*1.5</f>
        <v>299376</v>
      </c>
      <c r="I47" s="40">
        <f>'ANNEXURE - I (Complete)'!I47*1.5</f>
        <v>90000</v>
      </c>
      <c r="J47" s="40">
        <f>'ANNEXURE - I (Complete)'!J47*1.5</f>
        <v>0</v>
      </c>
      <c r="K47" s="40">
        <f>'ANNEXURE - I (Complete)'!K47*1.5</f>
        <v>0</v>
      </c>
      <c r="L47" s="38">
        <f>SUM(E47:K47)</f>
        <v>1986048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  <row r="48" spans="1:252" ht="15.75" x14ac:dyDescent="0.25">
      <c r="A48"/>
      <c r="B48" s="35"/>
      <c r="C48" s="59"/>
      <c r="D48" s="59"/>
      <c r="E48" s="40"/>
      <c r="F48" s="40"/>
      <c r="G48" s="40"/>
      <c r="H48" s="40"/>
      <c r="I48" s="40"/>
      <c r="J48" s="40"/>
      <c r="K48" s="40"/>
      <c r="L48" s="3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1:252" ht="15.75" x14ac:dyDescent="0.25">
      <c r="A49"/>
      <c r="B49" s="35">
        <v>14</v>
      </c>
      <c r="C49" s="59" t="s">
        <v>240</v>
      </c>
      <c r="D49" s="112" t="s">
        <v>527</v>
      </c>
      <c r="E49" s="40">
        <f>'ANNEXURE - I (Complete)'!E49*1.5</f>
        <v>408600</v>
      </c>
      <c r="F49" s="40">
        <f>'ANNEXURE - I (Complete)'!F49*1.5</f>
        <v>108000</v>
      </c>
      <c r="G49" s="40">
        <f>'ANNEXURE - I (Complete)'!G49*1.5</f>
        <v>309960</v>
      </c>
      <c r="H49" s="40">
        <f>'ANNEXURE - I (Complete)'!H49*1.5</f>
        <v>154980</v>
      </c>
      <c r="I49" s="40">
        <f>'ANNEXURE - I (Complete)'!I49*1.5</f>
        <v>90000</v>
      </c>
      <c r="J49" s="40">
        <f>'ANNEXURE - I (Complete)'!J49*1.5</f>
        <v>0</v>
      </c>
      <c r="K49" s="40">
        <f>'ANNEXURE - I (Complete)'!K49*1.5</f>
        <v>0</v>
      </c>
      <c r="L49" s="38">
        <f>SUM(E49:K49)</f>
        <v>1071540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1:252" ht="15.75" x14ac:dyDescent="0.25">
      <c r="A50"/>
      <c r="B50" s="35"/>
      <c r="C50" s="59"/>
      <c r="D50" s="59"/>
      <c r="E50" s="40"/>
      <c r="F50" s="40"/>
      <c r="G50" s="40"/>
      <c r="H50" s="40"/>
      <c r="I50" s="40"/>
      <c r="J50" s="40"/>
      <c r="K50" s="40"/>
      <c r="L50" s="38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</row>
    <row r="51" spans="1:252" ht="15.75" x14ac:dyDescent="0.25">
      <c r="A51"/>
      <c r="B51" s="35">
        <v>15</v>
      </c>
      <c r="C51" s="59" t="s">
        <v>241</v>
      </c>
      <c r="D51" s="112" t="s">
        <v>527</v>
      </c>
      <c r="E51" s="40">
        <f>'ANNEXURE - I (Complete)'!E51*1.5</f>
        <v>383940</v>
      </c>
      <c r="F51" s="40">
        <f>'ANNEXURE - I (Complete)'!F51*1.5</f>
        <v>108000</v>
      </c>
      <c r="G51" s="40">
        <f>'ANNEXURE - I (Complete)'!G51*1.5</f>
        <v>295164</v>
      </c>
      <c r="H51" s="40">
        <f>'ANNEXURE - I (Complete)'!H51*1.5</f>
        <v>147582</v>
      </c>
      <c r="I51" s="40">
        <f>'ANNEXURE - I (Complete)'!I51*1.5</f>
        <v>90000</v>
      </c>
      <c r="J51" s="40">
        <f>'ANNEXURE - I (Complete)'!J51*1.5</f>
        <v>0</v>
      </c>
      <c r="K51" s="40">
        <f>'ANNEXURE - I (Complete)'!K51*1.5</f>
        <v>78711</v>
      </c>
      <c r="L51" s="38">
        <f>SUM(E51:K51)</f>
        <v>1103397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</row>
    <row r="52" spans="1:252" ht="15.75" x14ac:dyDescent="0.25">
      <c r="A52"/>
      <c r="B52" s="35"/>
      <c r="C52" s="59"/>
      <c r="D52" s="59"/>
      <c r="E52" s="40"/>
      <c r="F52" s="40"/>
      <c r="G52" s="40"/>
      <c r="H52" s="40"/>
      <c r="I52" s="40"/>
      <c r="J52" s="40"/>
      <c r="K52" s="40"/>
      <c r="L52" s="38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</row>
    <row r="53" spans="1:252" ht="15.75" x14ac:dyDescent="0.25">
      <c r="A53"/>
      <c r="B53" s="35">
        <v>16</v>
      </c>
      <c r="C53" s="59" t="s">
        <v>242</v>
      </c>
      <c r="D53" s="112" t="s">
        <v>527</v>
      </c>
      <c r="E53" s="40">
        <f>'ANNEXURE - I (Complete)'!E53*1.5</f>
        <v>383940</v>
      </c>
      <c r="F53" s="40">
        <f>'ANNEXURE - I (Complete)'!F53*1.5</f>
        <v>108000</v>
      </c>
      <c r="G53" s="40">
        <f>'ANNEXURE - I (Complete)'!G53*1.5</f>
        <v>295164</v>
      </c>
      <c r="H53" s="40">
        <f>'ANNEXURE - I (Complete)'!H53*1.5</f>
        <v>147582</v>
      </c>
      <c r="I53" s="40">
        <f>'ANNEXURE - I (Complete)'!I53*1.5</f>
        <v>90000</v>
      </c>
      <c r="J53" s="40">
        <f>'ANNEXURE - I (Complete)'!J53*1.5</f>
        <v>0</v>
      </c>
      <c r="K53" s="40">
        <f>'ANNEXURE - I (Complete)'!K53*1.5</f>
        <v>78711</v>
      </c>
      <c r="L53" s="38">
        <f>SUM(E53:K53)</f>
        <v>1103397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</row>
    <row r="54" spans="1:252" ht="15.75" x14ac:dyDescent="0.25">
      <c r="A54"/>
      <c r="B54" s="35"/>
      <c r="C54" s="59"/>
      <c r="D54" s="59"/>
      <c r="E54" s="40"/>
      <c r="F54" s="40"/>
      <c r="G54" s="40"/>
      <c r="H54" s="40"/>
      <c r="I54" s="40"/>
      <c r="J54" s="40"/>
      <c r="K54" s="40"/>
      <c r="L54" s="38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</row>
    <row r="55" spans="1:252" ht="15.75" x14ac:dyDescent="0.25">
      <c r="A55"/>
      <c r="B55" s="35">
        <v>17</v>
      </c>
      <c r="C55" s="59" t="s">
        <v>474</v>
      </c>
      <c r="D55" s="112" t="s">
        <v>527</v>
      </c>
      <c r="E55" s="40">
        <f>'ANNEXURE - I (Complete)'!E55*1.5</f>
        <v>342900</v>
      </c>
      <c r="F55" s="40">
        <f>'ANNEXURE - I (Complete)'!F55*1.5</f>
        <v>108000</v>
      </c>
      <c r="G55" s="40">
        <f>'ANNEXURE - I (Complete)'!G55*1.5</f>
        <v>270540</v>
      </c>
      <c r="H55" s="40">
        <f>'ANNEXURE - I (Complete)'!H55*1.5</f>
        <v>135270</v>
      </c>
      <c r="I55" s="40">
        <f>'ANNEXURE - I (Complete)'!I55*1.5</f>
        <v>90000</v>
      </c>
      <c r="J55" s="40">
        <f>'ANNEXURE - I (Complete)'!J55*1.5</f>
        <v>0</v>
      </c>
      <c r="K55" s="40">
        <f>'ANNEXURE - I (Complete)'!K55*1.5</f>
        <v>72144</v>
      </c>
      <c r="L55" s="38">
        <f>SUM(E55:K55)</f>
        <v>1018854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</row>
    <row r="56" spans="1:252" ht="15.75" x14ac:dyDescent="0.25">
      <c r="A56"/>
      <c r="B56" s="35"/>
      <c r="C56" s="59"/>
      <c r="D56" s="59"/>
      <c r="E56" s="40"/>
      <c r="F56" s="40"/>
      <c r="G56" s="40"/>
      <c r="H56" s="40"/>
      <c r="I56" s="40"/>
      <c r="J56" s="40"/>
      <c r="K56" s="40"/>
      <c r="L56" s="38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spans="1:252" ht="15.75" x14ac:dyDescent="0.25">
      <c r="A57"/>
      <c r="B57" s="35">
        <v>18</v>
      </c>
      <c r="C57" s="59" t="s">
        <v>476</v>
      </c>
      <c r="D57" s="112" t="s">
        <v>527</v>
      </c>
      <c r="E57" s="40">
        <f>'ANNEXURE - I (Complete)'!E57*1.5</f>
        <v>414180</v>
      </c>
      <c r="F57" s="40">
        <f>'ANNEXURE - I (Complete)'!F57*1.5</f>
        <v>108000</v>
      </c>
      <c r="G57" s="40">
        <f>'ANNEXURE - I (Complete)'!G57*1.5</f>
        <v>313308</v>
      </c>
      <c r="H57" s="40">
        <f>'ANNEXURE - I (Complete)'!H57*1.5</f>
        <v>156654</v>
      </c>
      <c r="I57" s="40">
        <f>'ANNEXURE - I (Complete)'!I57*1.5</f>
        <v>90000</v>
      </c>
      <c r="J57" s="40">
        <f>'ANNEXURE - I (Complete)'!J57*1.5</f>
        <v>0</v>
      </c>
      <c r="K57" s="40">
        <f>'ANNEXURE - I (Complete)'!K57*1.5</f>
        <v>83548.5</v>
      </c>
      <c r="L57" s="38">
        <f>SUM(E57:K57)</f>
        <v>1165690.5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spans="1:252" ht="15.75" x14ac:dyDescent="0.25">
      <c r="A58"/>
      <c r="C58" s="59"/>
      <c r="D58" s="59"/>
      <c r="E58" s="40"/>
      <c r="F58" s="40"/>
      <c r="G58" s="40"/>
      <c r="H58" s="40"/>
      <c r="I58" s="40"/>
      <c r="J58" s="40"/>
      <c r="K58" s="40"/>
      <c r="L58" s="3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</row>
    <row r="59" spans="1:252" ht="15.75" x14ac:dyDescent="0.25">
      <c r="A59"/>
      <c r="B59" s="35">
        <v>19</v>
      </c>
      <c r="C59" s="59" t="s">
        <v>477</v>
      </c>
      <c r="D59" s="112" t="s">
        <v>527</v>
      </c>
      <c r="E59" s="40">
        <f>'ANNEXURE - I (Complete)'!E59*1.5</f>
        <v>397440</v>
      </c>
      <c r="F59" s="40">
        <f>'ANNEXURE - I (Complete)'!F59*1.5</f>
        <v>108000</v>
      </c>
      <c r="G59" s="40">
        <f>'ANNEXURE - I (Complete)'!G59*1.5</f>
        <v>303264</v>
      </c>
      <c r="H59" s="40">
        <f>'ANNEXURE - I (Complete)'!H59*1.5</f>
        <v>151632</v>
      </c>
      <c r="I59" s="40">
        <f>'ANNEXURE - I (Complete)'!I59*1.5</f>
        <v>90000</v>
      </c>
      <c r="J59" s="40">
        <f>'ANNEXURE - I (Complete)'!J59*1.5</f>
        <v>0</v>
      </c>
      <c r="K59" s="40">
        <f>'ANNEXURE - I (Complete)'!K59*1.5</f>
        <v>80871</v>
      </c>
      <c r="L59" s="38">
        <f>SUM(E59:K59)</f>
        <v>1131207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</row>
    <row r="60" spans="1:252" ht="15.75" x14ac:dyDescent="0.25">
      <c r="A60"/>
      <c r="B60" s="35"/>
      <c r="C60" s="59"/>
      <c r="D60" s="59"/>
      <c r="E60" s="40"/>
      <c r="F60" s="40"/>
      <c r="G60" s="40"/>
      <c r="H60" s="40"/>
      <c r="I60" s="40"/>
      <c r="J60" s="40"/>
      <c r="K60" s="40"/>
      <c r="L60" s="38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</row>
    <row r="61" spans="1:252" ht="15.75" x14ac:dyDescent="0.25">
      <c r="A61"/>
      <c r="B61" s="35">
        <v>20</v>
      </c>
      <c r="C61" s="59" t="s">
        <v>478</v>
      </c>
      <c r="D61" s="112" t="s">
        <v>527</v>
      </c>
      <c r="E61" s="40">
        <f>'ANNEXURE - I (Complete)'!E61*1.5</f>
        <v>397440</v>
      </c>
      <c r="F61" s="40">
        <f>'ANNEXURE - I (Complete)'!F61*1.5</f>
        <v>108000</v>
      </c>
      <c r="G61" s="40">
        <f>'ANNEXURE - I (Complete)'!G61*1.5</f>
        <v>303264</v>
      </c>
      <c r="H61" s="40">
        <f>'ANNEXURE - I (Complete)'!H61*1.5</f>
        <v>151632</v>
      </c>
      <c r="I61" s="40">
        <f>'ANNEXURE - I (Complete)'!I61*1.5</f>
        <v>90000</v>
      </c>
      <c r="J61" s="40">
        <f>'ANNEXURE - I (Complete)'!J61*1.5</f>
        <v>0</v>
      </c>
      <c r="K61" s="40">
        <f>'ANNEXURE - I (Complete)'!K61*1.5</f>
        <v>80871</v>
      </c>
      <c r="L61" s="38">
        <f>SUM(E61:K61)</f>
        <v>1131207</v>
      </c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</row>
    <row r="62" spans="1:252" ht="15.75" x14ac:dyDescent="0.25">
      <c r="A62"/>
      <c r="B62" s="35"/>
      <c r="C62" s="59"/>
      <c r="D62" s="59"/>
      <c r="E62" s="40"/>
      <c r="F62" s="40"/>
      <c r="G62" s="40"/>
      <c r="H62" s="40"/>
      <c r="I62" s="40"/>
      <c r="J62" s="40"/>
      <c r="K62" s="40"/>
      <c r="L62" s="38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</row>
    <row r="63" spans="1:252" ht="15.75" x14ac:dyDescent="0.25">
      <c r="A63"/>
      <c r="B63" s="35">
        <v>21</v>
      </c>
      <c r="C63" s="31" t="s">
        <v>492</v>
      </c>
      <c r="D63" s="31" t="s">
        <v>527</v>
      </c>
      <c r="E63" s="40">
        <f>'ANNEXURE - I (Complete)'!E63*1.5</f>
        <v>355320</v>
      </c>
      <c r="F63" s="40">
        <f>'ANNEXURE - I (Complete)'!F63*1.5</f>
        <v>108000</v>
      </c>
      <c r="G63" s="40">
        <f>'ANNEXURE - I (Complete)'!G63*1.5</f>
        <v>277992</v>
      </c>
      <c r="H63" s="40">
        <f>'ANNEXURE - I (Complete)'!H63*1.5</f>
        <v>138996</v>
      </c>
      <c r="I63" s="40">
        <f>'ANNEXURE - I (Complete)'!I63*1.5</f>
        <v>90000</v>
      </c>
      <c r="J63" s="40">
        <f>'ANNEXURE - I (Complete)'!J63*1.5</f>
        <v>0</v>
      </c>
      <c r="K63" s="40">
        <f>'ANNEXURE - I (Complete)'!K63*1.5</f>
        <v>74131.5</v>
      </c>
      <c r="L63" s="38">
        <f>SUM(E63:K63)</f>
        <v>1044439.5</v>
      </c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</row>
    <row r="64" spans="1:252" ht="15.75" x14ac:dyDescent="0.25">
      <c r="A64"/>
      <c r="B64" s="35"/>
      <c r="C64" s="62"/>
      <c r="D64" s="62"/>
      <c r="E64" s="40"/>
      <c r="F64" s="40"/>
      <c r="G64" s="40"/>
      <c r="H64" s="40"/>
      <c r="I64" s="40"/>
      <c r="J64" s="40"/>
      <c r="K64" s="40"/>
      <c r="L64" s="38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</row>
    <row r="65" spans="1:252" ht="15.75" x14ac:dyDescent="0.25">
      <c r="A65"/>
      <c r="B65" s="35">
        <v>22</v>
      </c>
      <c r="C65" s="59" t="s">
        <v>524</v>
      </c>
      <c r="D65" s="31" t="s">
        <v>527</v>
      </c>
      <c r="E65" s="40">
        <f>'ANNEXURE - I (Complete)'!E65*1.5</f>
        <v>368100</v>
      </c>
      <c r="F65" s="40">
        <f>'ANNEXURE - I (Complete)'!F65*1.5</f>
        <v>108000</v>
      </c>
      <c r="G65" s="40">
        <f>'ANNEXURE - I (Complete)'!G65*1.5</f>
        <v>285660</v>
      </c>
      <c r="H65" s="40">
        <f>'ANNEXURE - I (Complete)'!H65*1.5</f>
        <v>142830</v>
      </c>
      <c r="I65" s="40">
        <f>'ANNEXURE - I (Complete)'!I65*1.5</f>
        <v>90000</v>
      </c>
      <c r="J65" s="40">
        <f>'ANNEXURE - I (Complete)'!J65*1.5</f>
        <v>0</v>
      </c>
      <c r="K65" s="40">
        <f>'ANNEXURE - I (Complete)'!K65*1.5</f>
        <v>76176</v>
      </c>
      <c r="L65" s="38">
        <f>SUM(E65:K65)</f>
        <v>1070766</v>
      </c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</row>
    <row r="66" spans="1:252" ht="15.75" x14ac:dyDescent="0.25">
      <c r="A66"/>
      <c r="B66" s="35"/>
      <c r="C66" s="59"/>
      <c r="D66" s="62"/>
      <c r="E66" s="40"/>
      <c r="F66" s="40"/>
      <c r="G66" s="40"/>
      <c r="H66" s="40"/>
      <c r="I66" s="40"/>
      <c r="J66" s="40"/>
      <c r="K66" s="40"/>
      <c r="L66" s="38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</row>
    <row r="67" spans="1:252" ht="15.75" x14ac:dyDescent="0.25">
      <c r="A67"/>
      <c r="B67" s="35">
        <v>23</v>
      </c>
      <c r="C67" s="59" t="s">
        <v>505</v>
      </c>
      <c r="D67" s="112" t="s">
        <v>527</v>
      </c>
      <c r="E67" s="40">
        <f>'ANNEXURE - I (Complete)'!E67*1.5</f>
        <v>316980</v>
      </c>
      <c r="F67" s="40">
        <f>'ANNEXURE - I (Complete)'!F67*1.5</f>
        <v>108000</v>
      </c>
      <c r="G67" s="40">
        <f>'ANNEXURE - I (Complete)'!G67*1.5</f>
        <v>254988</v>
      </c>
      <c r="H67" s="40">
        <f>'ANNEXURE - I (Complete)'!H67*1.5</f>
        <v>127494</v>
      </c>
      <c r="I67" s="40">
        <f>'ANNEXURE - I (Complete)'!I67*1.5</f>
        <v>90000</v>
      </c>
      <c r="J67" s="40">
        <f>'ANNEXURE - I (Complete)'!J67*1.5</f>
        <v>0</v>
      </c>
      <c r="K67" s="40">
        <f>'ANNEXURE - I (Complete)'!K67*1.5</f>
        <v>67996.5</v>
      </c>
      <c r="L67" s="38">
        <f>SUM(E67:K67)</f>
        <v>965458.5</v>
      </c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</row>
    <row r="68" spans="1:252" ht="15.75" x14ac:dyDescent="0.25">
      <c r="A68"/>
      <c r="B68" s="35"/>
      <c r="C68" s="59"/>
      <c r="D68" s="59"/>
      <c r="E68" s="40"/>
      <c r="F68" s="40"/>
      <c r="G68" s="40"/>
      <c r="H68" s="40"/>
      <c r="I68" s="40"/>
      <c r="J68" s="40"/>
      <c r="K68" s="40"/>
      <c r="L68" s="3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</row>
    <row r="69" spans="1:252" ht="15.75" x14ac:dyDescent="0.25">
      <c r="A69"/>
      <c r="B69" s="35">
        <v>24</v>
      </c>
      <c r="C69" s="31" t="s">
        <v>504</v>
      </c>
      <c r="D69" s="112" t="s">
        <v>527</v>
      </c>
      <c r="E69" s="40">
        <f>'ANNEXURE - I (Complete)'!E69*1.5</f>
        <v>860040</v>
      </c>
      <c r="F69" s="40">
        <f>'ANNEXURE - I (Complete)'!F69*1.5</f>
        <v>108000</v>
      </c>
      <c r="G69" s="40">
        <f>'ANNEXURE - I (Complete)'!G69*1.5</f>
        <v>580824</v>
      </c>
      <c r="H69" s="40">
        <f>'ANNEXURE - I (Complete)'!H69*1.5</f>
        <v>290412</v>
      </c>
      <c r="I69" s="40">
        <f>'ANNEXURE - I (Complete)'!I69*1.5</f>
        <v>90000</v>
      </c>
      <c r="J69" s="40">
        <f>'ANNEXURE - I (Complete)'!J69*1.5</f>
        <v>0</v>
      </c>
      <c r="K69" s="40">
        <f>'ANNEXURE - I (Complete)'!K69*1.5</f>
        <v>154887</v>
      </c>
      <c r="L69" s="38">
        <f>SUM(E69:K69)</f>
        <v>2084163</v>
      </c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</row>
    <row r="70" spans="1:252" ht="15.75" x14ac:dyDescent="0.25">
      <c r="A70"/>
      <c r="B70" s="35"/>
      <c r="C70" s="59"/>
      <c r="D70" s="59"/>
      <c r="E70" s="40"/>
      <c r="F70" s="40"/>
      <c r="G70" s="40"/>
      <c r="H70" s="40"/>
      <c r="I70" s="40"/>
      <c r="J70" s="40"/>
      <c r="K70" s="40"/>
      <c r="L70" s="38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</row>
    <row r="71" spans="1:252" ht="15.75" x14ac:dyDescent="0.25">
      <c r="A71"/>
      <c r="B71" s="35">
        <v>25</v>
      </c>
      <c r="C71" s="31" t="s">
        <v>475</v>
      </c>
      <c r="D71" s="31" t="s">
        <v>662</v>
      </c>
      <c r="E71" s="40">
        <f>'ANNEXURE - I (Complete)'!E71*1.5</f>
        <v>280800</v>
      </c>
      <c r="F71" s="40">
        <f>'ANNEXURE - I (Complete)'!F71*1.5</f>
        <v>108000</v>
      </c>
      <c r="G71" s="40">
        <f>'ANNEXURE - I (Complete)'!G71*1.5</f>
        <v>233280</v>
      </c>
      <c r="H71" s="40">
        <f>'ANNEXURE - I (Complete)'!H71*1.5</f>
        <v>116640</v>
      </c>
      <c r="I71" s="40">
        <f>'ANNEXURE - I (Complete)'!I71*1.5</f>
        <v>90000</v>
      </c>
      <c r="J71" s="40">
        <f>'ANNEXURE - I (Complete)'!J71*1.5</f>
        <v>0</v>
      </c>
      <c r="K71" s="40">
        <f>'ANNEXURE - I (Complete)'!K71*1.5</f>
        <v>0</v>
      </c>
      <c r="L71" s="38">
        <f>SUM(E71:K71)</f>
        <v>828720</v>
      </c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</row>
    <row r="72" spans="1:252" ht="15.75" x14ac:dyDescent="0.25">
      <c r="A72"/>
      <c r="D72" s="59"/>
      <c r="E72" s="40"/>
      <c r="F72" s="40"/>
      <c r="G72" s="40"/>
      <c r="H72" s="40"/>
      <c r="I72" s="40"/>
      <c r="J72" s="40"/>
      <c r="K72" s="40"/>
      <c r="L72" s="38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</row>
    <row r="73" spans="1:252" ht="15.75" x14ac:dyDescent="0.25">
      <c r="A73"/>
      <c r="B73" s="35">
        <v>26</v>
      </c>
      <c r="C73" s="31" t="s">
        <v>649</v>
      </c>
      <c r="D73" s="31" t="s">
        <v>662</v>
      </c>
      <c r="E73" s="40">
        <f>'ANNEXURE - I (Complete)'!E73*1.5</f>
        <v>280800</v>
      </c>
      <c r="F73" s="40">
        <f>'ANNEXURE - I (Complete)'!F73*1.5</f>
        <v>108000</v>
      </c>
      <c r="G73" s="40">
        <f>'ANNEXURE - I (Complete)'!G73*1.5</f>
        <v>233280</v>
      </c>
      <c r="H73" s="40">
        <f>'ANNEXURE - I (Complete)'!H73*1.5</f>
        <v>116640</v>
      </c>
      <c r="I73" s="40">
        <f>'ANNEXURE - I (Complete)'!I73*1.5</f>
        <v>90000</v>
      </c>
      <c r="J73" s="40">
        <f>'ANNEXURE - I (Complete)'!J73*1.5</f>
        <v>0</v>
      </c>
      <c r="K73" s="40">
        <f>'ANNEXURE - I (Complete)'!K73*1.5</f>
        <v>0</v>
      </c>
      <c r="L73" s="38">
        <f>SUM(E73:K73)</f>
        <v>828720</v>
      </c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</row>
    <row r="74" spans="1:252" ht="15.75" x14ac:dyDescent="0.25">
      <c r="A74"/>
      <c r="E74" s="40"/>
      <c r="F74" s="40"/>
      <c r="G74" s="40"/>
      <c r="H74" s="40"/>
      <c r="I74" s="40"/>
      <c r="J74" s="40"/>
      <c r="K74" s="40"/>
      <c r="L74" s="38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</row>
    <row r="75" spans="1:252" ht="15.75" x14ac:dyDescent="0.25">
      <c r="A75"/>
      <c r="B75" s="35">
        <v>27</v>
      </c>
      <c r="C75" s="31" t="s">
        <v>650</v>
      </c>
      <c r="D75" s="31" t="s">
        <v>662</v>
      </c>
      <c r="E75" s="40">
        <f>'ANNEXURE - I (Complete)'!E75*1.5</f>
        <v>280800</v>
      </c>
      <c r="F75" s="40">
        <f>'ANNEXURE - I (Complete)'!F75*1.5</f>
        <v>108000</v>
      </c>
      <c r="G75" s="40">
        <f>'ANNEXURE - I (Complete)'!G75*1.5</f>
        <v>233280</v>
      </c>
      <c r="H75" s="40">
        <f>'ANNEXURE - I (Complete)'!H75*1.5</f>
        <v>116640</v>
      </c>
      <c r="I75" s="40">
        <f>'ANNEXURE - I (Complete)'!I75*1.5</f>
        <v>90000</v>
      </c>
      <c r="J75" s="40">
        <f>'ANNEXURE - I (Complete)'!J75*1.5</f>
        <v>0</v>
      </c>
      <c r="K75" s="40">
        <f>'ANNEXURE - I (Complete)'!K75*1.5</f>
        <v>0</v>
      </c>
      <c r="L75" s="38">
        <f>SUM(E75:K75)</f>
        <v>828720</v>
      </c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</row>
    <row r="76" spans="1:252" ht="15.75" x14ac:dyDescent="0.25">
      <c r="A76"/>
      <c r="B76" s="36"/>
      <c r="E76" s="40"/>
      <c r="F76" s="40"/>
      <c r="G76" s="40"/>
      <c r="H76" s="40"/>
      <c r="I76" s="40"/>
      <c r="J76" s="40"/>
      <c r="K76" s="40"/>
      <c r="L76" s="38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</row>
    <row r="77" spans="1:252" ht="15.75" x14ac:dyDescent="0.25">
      <c r="A77"/>
      <c r="B77" s="35">
        <v>28</v>
      </c>
      <c r="C77" s="112" t="s">
        <v>664</v>
      </c>
      <c r="D77" s="31" t="s">
        <v>662</v>
      </c>
      <c r="E77" s="40">
        <f>'ANNEXURE - I (Complete)'!E77*1.5</f>
        <v>280800</v>
      </c>
      <c r="F77" s="40">
        <f>'ANNEXURE - I (Complete)'!F77*1.5</f>
        <v>108000</v>
      </c>
      <c r="G77" s="40">
        <f>'ANNEXURE - I (Complete)'!G77*1.5</f>
        <v>233280</v>
      </c>
      <c r="H77" s="40">
        <f>'ANNEXURE - I (Complete)'!H77*1.5</f>
        <v>116640</v>
      </c>
      <c r="I77" s="40">
        <f>'ANNEXURE - I (Complete)'!I77*1.5</f>
        <v>90000</v>
      </c>
      <c r="J77" s="40">
        <f>'ANNEXURE - I (Complete)'!J77*1.5</f>
        <v>0</v>
      </c>
      <c r="K77" s="40">
        <f>'ANNEXURE - I (Complete)'!K77*1.5</f>
        <v>0</v>
      </c>
      <c r="L77" s="38">
        <f>SUM(E77:K77)</f>
        <v>828720</v>
      </c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</row>
    <row r="78" spans="1:252" ht="15.75" x14ac:dyDescent="0.25">
      <c r="A78"/>
      <c r="B78" s="35"/>
      <c r="C78" s="112"/>
      <c r="D78" s="59"/>
      <c r="E78" s="40"/>
      <c r="F78" s="40"/>
      <c r="G78" s="40"/>
      <c r="H78" s="40"/>
      <c r="I78" s="40"/>
      <c r="J78" s="40"/>
      <c r="K78" s="40"/>
      <c r="L78" s="3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</row>
    <row r="79" spans="1:252" ht="15.75" x14ac:dyDescent="0.25">
      <c r="A79"/>
      <c r="B79" s="35">
        <v>29</v>
      </c>
      <c r="C79" s="112" t="s">
        <v>627</v>
      </c>
      <c r="D79" s="31" t="s">
        <v>662</v>
      </c>
      <c r="E79" s="40">
        <f>'ANNEXURE - I (Complete)'!E79*1.5</f>
        <v>280800</v>
      </c>
      <c r="F79" s="40">
        <f>'ANNEXURE - I (Complete)'!F79*1.5</f>
        <v>108000</v>
      </c>
      <c r="G79" s="40">
        <f>'ANNEXURE - I (Complete)'!G79*1.5</f>
        <v>233280</v>
      </c>
      <c r="H79" s="40">
        <f>'ANNEXURE - I (Complete)'!H79*1.5</f>
        <v>116640</v>
      </c>
      <c r="I79" s="40">
        <f>'ANNEXURE - I (Complete)'!I79*1.5</f>
        <v>90000</v>
      </c>
      <c r="J79" s="40">
        <f>'ANNEXURE - I (Complete)'!J79*1.5</f>
        <v>0</v>
      </c>
      <c r="K79" s="40">
        <f>'ANNEXURE - I (Complete)'!K79*1.5</f>
        <v>0</v>
      </c>
      <c r="L79" s="38">
        <f>SUM(E79:K79)</f>
        <v>828720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</row>
    <row r="80" spans="1:252" x14ac:dyDescent="0.2">
      <c r="A80"/>
      <c r="B80" s="35"/>
      <c r="C80" s="112"/>
      <c r="D80" s="42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</row>
    <row r="81" spans="1:252" ht="15.75" x14ac:dyDescent="0.25">
      <c r="A81"/>
      <c r="B81" s="35">
        <v>30</v>
      </c>
      <c r="C81" s="112" t="s">
        <v>651</v>
      </c>
      <c r="D81" s="31" t="s">
        <v>662</v>
      </c>
      <c r="E81" s="40">
        <f>'ANNEXURE - I (Complete)'!E81*1.5</f>
        <v>280800</v>
      </c>
      <c r="F81" s="40">
        <f>'ANNEXURE - I (Complete)'!F81*1.5</f>
        <v>108000</v>
      </c>
      <c r="G81" s="40">
        <f>'ANNEXURE - I (Complete)'!G81*1.5</f>
        <v>233280</v>
      </c>
      <c r="H81" s="40">
        <f>'ANNEXURE - I (Complete)'!H81*1.5</f>
        <v>116640</v>
      </c>
      <c r="I81" s="40">
        <f>'ANNEXURE - I (Complete)'!I81*1.5</f>
        <v>90000</v>
      </c>
      <c r="J81" s="40">
        <f>'ANNEXURE - I (Complete)'!J81*1.5</f>
        <v>0</v>
      </c>
      <c r="K81" s="40">
        <f>'ANNEXURE - I (Complete)'!K81*1.5</f>
        <v>0</v>
      </c>
      <c r="L81" s="38">
        <f>SUM(E81:K81)</f>
        <v>828720</v>
      </c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</row>
    <row r="82" spans="1:252" ht="15.75" x14ac:dyDescent="0.25">
      <c r="A82"/>
      <c r="B82" s="35"/>
      <c r="C82" s="112"/>
      <c r="D82" s="42"/>
      <c r="L82" s="3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</row>
    <row r="83" spans="1:252" ht="15.75" x14ac:dyDescent="0.25">
      <c r="B83" s="35">
        <v>31</v>
      </c>
      <c r="C83" s="112" t="s">
        <v>652</v>
      </c>
      <c r="D83" s="31" t="s">
        <v>662</v>
      </c>
      <c r="E83" s="40">
        <f>'ANNEXURE - I (Complete)'!E83*1.5</f>
        <v>280800</v>
      </c>
      <c r="F83" s="40">
        <f>'ANNEXURE - I (Complete)'!F83*1.5</f>
        <v>108000</v>
      </c>
      <c r="G83" s="40">
        <f>'ANNEXURE - I (Complete)'!G83*1.5</f>
        <v>233280</v>
      </c>
      <c r="H83" s="40">
        <f>'ANNEXURE - I (Complete)'!H83*1.5</f>
        <v>116640</v>
      </c>
      <c r="I83" s="40">
        <f>'ANNEXURE - I (Complete)'!I83*1.5</f>
        <v>90000</v>
      </c>
      <c r="J83" s="40">
        <f>'ANNEXURE - I (Complete)'!J83*1.5</f>
        <v>0</v>
      </c>
      <c r="K83" s="40">
        <f>'ANNEXURE - I (Complete)'!K83*1.5</f>
        <v>0</v>
      </c>
      <c r="L83" s="38">
        <f>SUM(E83:K83)</f>
        <v>828720</v>
      </c>
    </row>
    <row r="84" spans="1:252" x14ac:dyDescent="0.2">
      <c r="B84" s="35"/>
      <c r="C84" s="112"/>
    </row>
    <row r="85" spans="1:252" ht="15.75" x14ac:dyDescent="0.25">
      <c r="B85" s="35">
        <v>32</v>
      </c>
      <c r="C85" s="112" t="s">
        <v>653</v>
      </c>
      <c r="D85" s="31" t="s">
        <v>662</v>
      </c>
      <c r="E85" s="40">
        <f>'ANNEXURE - I (Complete)'!E85*1.5</f>
        <v>280800</v>
      </c>
      <c r="F85" s="40">
        <f>'ANNEXURE - I (Complete)'!F85*1.5</f>
        <v>108000</v>
      </c>
      <c r="G85" s="40">
        <f>'ANNEXURE - I (Complete)'!G85*1.5</f>
        <v>233280</v>
      </c>
      <c r="H85" s="40">
        <f>'ANNEXURE - I (Complete)'!H85*1.5</f>
        <v>116640</v>
      </c>
      <c r="I85" s="40">
        <f>'ANNEXURE - I (Complete)'!I85*1.5</f>
        <v>90000</v>
      </c>
      <c r="J85" s="40">
        <f>'ANNEXURE - I (Complete)'!J85*1.5</f>
        <v>0</v>
      </c>
      <c r="K85" s="40">
        <f>'ANNEXURE - I (Complete)'!K85*1.5</f>
        <v>0</v>
      </c>
      <c r="L85" s="38">
        <f>SUM(E85:K85)</f>
        <v>828720</v>
      </c>
    </row>
    <row r="86" spans="1:252" x14ac:dyDescent="0.2">
      <c r="B86" s="35"/>
      <c r="C86" s="112"/>
    </row>
    <row r="87" spans="1:252" ht="15.75" x14ac:dyDescent="0.25">
      <c r="B87" s="35">
        <v>33</v>
      </c>
      <c r="C87" s="112" t="s">
        <v>654</v>
      </c>
      <c r="D87" s="31" t="s">
        <v>662</v>
      </c>
      <c r="E87" s="40">
        <f>'ANNEXURE - I (Complete)'!E87*1.5</f>
        <v>280800</v>
      </c>
      <c r="F87" s="40">
        <f>'ANNEXURE - I (Complete)'!F87*1.5</f>
        <v>108000</v>
      </c>
      <c r="G87" s="40">
        <f>'ANNEXURE - I (Complete)'!G87*1.5</f>
        <v>233280</v>
      </c>
      <c r="H87" s="40">
        <f>'ANNEXURE - I (Complete)'!H87*1.5</f>
        <v>116640</v>
      </c>
      <c r="I87" s="40">
        <f>'ANNEXURE - I (Complete)'!I87*1.5</f>
        <v>90000</v>
      </c>
      <c r="J87" s="40">
        <f>'ANNEXURE - I (Complete)'!J87*1.5</f>
        <v>0</v>
      </c>
      <c r="K87" s="40">
        <f>'ANNEXURE - I (Complete)'!K87*1.5</f>
        <v>0</v>
      </c>
      <c r="L87" s="38">
        <f>SUM(E87:K87)</f>
        <v>828720</v>
      </c>
    </row>
    <row r="88" spans="1:252" x14ac:dyDescent="0.2">
      <c r="B88" s="35"/>
      <c r="C88" s="112"/>
    </row>
    <row r="89" spans="1:252" ht="15.75" x14ac:dyDescent="0.25">
      <c r="B89" s="35">
        <v>34</v>
      </c>
      <c r="C89" s="112" t="s">
        <v>655</v>
      </c>
      <c r="D89" s="31" t="s">
        <v>662</v>
      </c>
      <c r="E89" s="40">
        <f>'ANNEXURE - I (Complete)'!E89*1.5</f>
        <v>280800</v>
      </c>
      <c r="F89" s="40">
        <f>'ANNEXURE - I (Complete)'!F89*1.5</f>
        <v>108000</v>
      </c>
      <c r="G89" s="40">
        <f>'ANNEXURE - I (Complete)'!G89*1.5</f>
        <v>233280</v>
      </c>
      <c r="H89" s="40">
        <f>'ANNEXURE - I (Complete)'!H89*1.5</f>
        <v>116640</v>
      </c>
      <c r="I89" s="40">
        <f>'ANNEXURE - I (Complete)'!I89*1.5</f>
        <v>90000</v>
      </c>
      <c r="J89" s="40">
        <f>'ANNEXURE - I (Complete)'!J89*1.5</f>
        <v>0</v>
      </c>
      <c r="K89" s="40">
        <f>'ANNEXURE - I (Complete)'!K89*1.5</f>
        <v>0</v>
      </c>
      <c r="L89" s="38">
        <f>SUM(E89:K89)</f>
        <v>828720</v>
      </c>
    </row>
    <row r="90" spans="1:252" x14ac:dyDescent="0.2">
      <c r="B90" s="35"/>
      <c r="C90" s="112"/>
    </row>
    <row r="91" spans="1:252" ht="15.75" x14ac:dyDescent="0.25">
      <c r="B91" s="35">
        <v>35</v>
      </c>
      <c r="C91" s="31" t="s">
        <v>247</v>
      </c>
      <c r="D91" s="31" t="s">
        <v>509</v>
      </c>
      <c r="E91" s="40">
        <f>'ANNEXURE - I (Complete)'!E91*1.5</f>
        <v>379800</v>
      </c>
      <c r="F91" s="40">
        <f>'ANNEXURE - I (Complete)'!F91*1.5</f>
        <v>97200</v>
      </c>
      <c r="G91" s="40">
        <f>'ANNEXURE - I (Complete)'!G91*1.5</f>
        <v>286200</v>
      </c>
      <c r="H91" s="40">
        <f>'ANNEXURE - I (Complete)'!H91*1.5</f>
        <v>143100</v>
      </c>
      <c r="I91" s="40">
        <f>'ANNEXURE - I (Complete)'!I91*1.5</f>
        <v>90000</v>
      </c>
      <c r="J91" s="40">
        <f>'ANNEXURE - I (Complete)'!J91*1.5</f>
        <v>0</v>
      </c>
      <c r="K91" s="40">
        <f>'ANNEXURE - I (Complete)'!K91*1.5</f>
        <v>0</v>
      </c>
      <c r="L91" s="38">
        <f>SUM(E91:K91)</f>
        <v>996300</v>
      </c>
    </row>
    <row r="92" spans="1:252" x14ac:dyDescent="0.2">
      <c r="B92" s="35"/>
      <c r="D92" s="42"/>
    </row>
    <row r="93" spans="1:252" ht="15.75" x14ac:dyDescent="0.25">
      <c r="B93" s="35">
        <v>36</v>
      </c>
      <c r="C93" s="31" t="s">
        <v>405</v>
      </c>
      <c r="D93" s="31" t="s">
        <v>510</v>
      </c>
      <c r="E93" s="40">
        <f>'ANNEXURE - I (Complete)'!E93*1.5</f>
        <v>345060</v>
      </c>
      <c r="F93" s="40">
        <f>'ANNEXURE - I (Complete)'!F93*1.5</f>
        <v>97200</v>
      </c>
      <c r="G93" s="40">
        <f>'ANNEXURE - I (Complete)'!G93*1.5</f>
        <v>265356</v>
      </c>
      <c r="H93" s="40">
        <f>'ANNEXURE - I (Complete)'!H93*1.5</f>
        <v>132678</v>
      </c>
      <c r="I93" s="40">
        <f>'ANNEXURE - I (Complete)'!I93*1.5</f>
        <v>90000</v>
      </c>
      <c r="J93" s="40">
        <f>'ANNEXURE - I (Complete)'!J93*1.5</f>
        <v>0</v>
      </c>
      <c r="K93" s="40">
        <f>'ANNEXURE - I (Complete)'!K93*1.5</f>
        <v>0</v>
      </c>
      <c r="L93" s="38">
        <f>SUM(E93:K93)</f>
        <v>930294</v>
      </c>
    </row>
    <row r="95" spans="1:252" ht="16.5" thickBot="1" x14ac:dyDescent="0.3">
      <c r="E95" s="66">
        <f>SUM(E22:E93)</f>
        <v>18025740</v>
      </c>
      <c r="F95" s="66">
        <f t="shared" ref="F95:L95" si="0">SUM(F22:F93)</f>
        <v>4397400</v>
      </c>
      <c r="G95" s="66">
        <f t="shared" si="0"/>
        <v>13453884</v>
      </c>
      <c r="H95" s="66">
        <f t="shared" si="0"/>
        <v>6726942</v>
      </c>
      <c r="I95" s="66">
        <f t="shared" si="0"/>
        <v>3150000</v>
      </c>
      <c r="J95" s="66">
        <f t="shared" si="0"/>
        <v>0</v>
      </c>
      <c r="K95" s="66">
        <f t="shared" si="0"/>
        <v>848047.5</v>
      </c>
      <c r="L95" s="66">
        <f t="shared" si="0"/>
        <v>46602013.5</v>
      </c>
    </row>
    <row r="96" spans="1:252" ht="15.75" thickTop="1" x14ac:dyDescent="0.2"/>
  </sheetData>
  <mergeCells count="4">
    <mergeCell ref="B2:L2"/>
    <mergeCell ref="B3:L3"/>
    <mergeCell ref="B4:L4"/>
    <mergeCell ref="B7:L7"/>
  </mergeCells>
  <phoneticPr fontId="0" type="noConversion"/>
  <pageMargins left="0.75" right="0.75" top="1" bottom="1" header="0.5" footer="0.5"/>
  <pageSetup scale="45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U49"/>
  <sheetViews>
    <sheetView zoomScale="75" workbookViewId="0">
      <selection activeCell="B2" sqref="B2:L28"/>
    </sheetView>
  </sheetViews>
  <sheetFormatPr defaultRowHeight="12.75" x14ac:dyDescent="0.2"/>
  <cols>
    <col min="3" max="3" width="30" bestFit="1" customWidth="1"/>
    <col min="4" max="4" width="22.42578125" bestFit="1" customWidth="1"/>
    <col min="5" max="5" width="16.28515625" customWidth="1"/>
    <col min="6" max="6" width="10.42578125" customWidth="1"/>
    <col min="7" max="7" width="13.42578125" customWidth="1"/>
    <col min="8" max="8" width="12.28515625" customWidth="1"/>
    <col min="9" max="9" width="11" customWidth="1"/>
    <col min="10" max="11" width="12.7109375" customWidth="1"/>
    <col min="12" max="12" width="0.140625" customWidth="1"/>
  </cols>
  <sheetData>
    <row r="2" spans="2:12" ht="15.75" x14ac:dyDescent="0.25">
      <c r="B2" s="159" t="s">
        <v>445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2:12" ht="15" x14ac:dyDescent="0.2">
      <c r="B3" s="158" t="s">
        <v>455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2:12" ht="15" x14ac:dyDescent="0.2">
      <c r="B4" s="158" t="s">
        <v>454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7" spans="2:12" ht="20.25" x14ac:dyDescent="0.3">
      <c r="B7" s="163" t="s">
        <v>433</v>
      </c>
      <c r="C7" s="163"/>
      <c r="D7" s="163"/>
      <c r="E7" s="163"/>
      <c r="F7" s="163"/>
      <c r="G7" s="163"/>
      <c r="H7" s="163"/>
      <c r="I7" s="163"/>
      <c r="J7" s="163"/>
      <c r="K7" s="163"/>
    </row>
    <row r="10" spans="2:12" ht="15.75" x14ac:dyDescent="0.25">
      <c r="B10" s="56" t="s">
        <v>21</v>
      </c>
      <c r="C10" s="56" t="s">
        <v>397</v>
      </c>
      <c r="D10" s="56" t="s">
        <v>398</v>
      </c>
      <c r="E10" s="56" t="s">
        <v>25</v>
      </c>
      <c r="F10" s="42"/>
      <c r="G10" s="31"/>
      <c r="H10" s="31"/>
      <c r="I10" s="31"/>
      <c r="J10" s="31"/>
      <c r="K10" s="31"/>
    </row>
    <row r="11" spans="2:12" ht="15.75" thickBot="1" x14ac:dyDescent="0.25">
      <c r="B11" s="57"/>
      <c r="C11" s="57"/>
      <c r="D11" s="58"/>
      <c r="E11" s="57"/>
      <c r="F11" s="42"/>
      <c r="G11" s="31"/>
      <c r="H11" s="31"/>
      <c r="I11" s="31"/>
      <c r="J11" s="31"/>
      <c r="K11" s="31"/>
    </row>
    <row r="12" spans="2:12" ht="15.75" thickTop="1" x14ac:dyDescent="0.2">
      <c r="B12" s="59"/>
      <c r="C12" s="59"/>
      <c r="D12" s="60"/>
      <c r="E12" s="59"/>
      <c r="F12" s="42"/>
      <c r="G12" s="31"/>
      <c r="H12" s="31"/>
      <c r="I12" s="31"/>
      <c r="J12" s="31"/>
      <c r="K12" s="31"/>
    </row>
    <row r="13" spans="2:12" ht="15" x14ac:dyDescent="0.2">
      <c r="B13" s="61">
        <v>1</v>
      </c>
      <c r="C13" s="112" t="s">
        <v>527</v>
      </c>
      <c r="D13" s="139">
        <v>7</v>
      </c>
      <c r="E13" s="122" t="s">
        <v>539</v>
      </c>
      <c r="F13" s="42"/>
      <c r="G13" s="31"/>
      <c r="H13" s="31"/>
      <c r="I13" s="31"/>
      <c r="J13" s="31"/>
      <c r="K13" s="31"/>
    </row>
    <row r="14" spans="2:12" ht="15" x14ac:dyDescent="0.2">
      <c r="B14" s="61">
        <v>2</v>
      </c>
      <c r="C14" s="67" t="s">
        <v>406</v>
      </c>
      <c r="D14" s="139">
        <v>1</v>
      </c>
      <c r="E14" s="122" t="s">
        <v>539</v>
      </c>
      <c r="F14" s="42"/>
      <c r="G14" s="31"/>
      <c r="H14" s="31"/>
      <c r="I14" s="31"/>
      <c r="J14" s="31"/>
      <c r="K14" s="31"/>
    </row>
    <row r="15" spans="2:12" ht="15" x14ac:dyDescent="0.2">
      <c r="B15" s="61">
        <v>3</v>
      </c>
      <c r="C15" s="62" t="s">
        <v>407</v>
      </c>
      <c r="D15" s="139">
        <v>1</v>
      </c>
      <c r="E15" s="69" t="s">
        <v>540</v>
      </c>
      <c r="F15" s="42"/>
      <c r="G15" s="31"/>
      <c r="H15" s="31"/>
      <c r="I15" s="31"/>
      <c r="J15" s="31"/>
      <c r="K15" s="31"/>
    </row>
    <row r="16" spans="2:12" ht="15" x14ac:dyDescent="0.2">
      <c r="B16" s="62"/>
      <c r="C16" s="62"/>
      <c r="D16" s="61"/>
      <c r="E16" s="62"/>
      <c r="F16" s="42"/>
      <c r="G16" s="31"/>
      <c r="H16" s="31"/>
      <c r="I16" s="31"/>
      <c r="J16" s="31"/>
      <c r="K16" s="31"/>
    </row>
    <row r="17" spans="2:255" ht="15.75" x14ac:dyDescent="0.25">
      <c r="B17" s="62"/>
      <c r="C17" s="28" t="s">
        <v>34</v>
      </c>
      <c r="D17" s="63">
        <f>SUM(D13:D16)</f>
        <v>9</v>
      </c>
      <c r="E17" s="62"/>
      <c r="F17" s="42"/>
      <c r="G17" s="31"/>
      <c r="H17" s="31"/>
      <c r="I17" s="31"/>
      <c r="J17" s="31"/>
      <c r="K17" s="31"/>
    </row>
    <row r="18" spans="2:255" ht="15.75" x14ac:dyDescent="0.25">
      <c r="B18" s="31"/>
      <c r="C18" s="33"/>
      <c r="D18" s="33"/>
      <c r="E18" s="31"/>
      <c r="F18" s="31"/>
      <c r="G18" s="31"/>
      <c r="H18" s="31"/>
      <c r="I18" s="31"/>
      <c r="J18" s="31"/>
      <c r="K18" s="32"/>
    </row>
    <row r="19" spans="2:255" ht="15.75" x14ac:dyDescent="0.25">
      <c r="B19" s="31"/>
      <c r="C19" s="31"/>
      <c r="D19" s="31"/>
      <c r="E19" s="31"/>
      <c r="F19" s="31"/>
      <c r="G19" s="31"/>
      <c r="H19" s="31"/>
      <c r="I19" s="31"/>
      <c r="J19" s="31"/>
      <c r="K19" s="32"/>
    </row>
    <row r="20" spans="2:255" ht="16.5" thickBot="1" x14ac:dyDescent="0.3">
      <c r="B20" s="64" t="s">
        <v>206</v>
      </c>
      <c r="C20" s="64" t="s">
        <v>207</v>
      </c>
      <c r="D20" s="64" t="s">
        <v>397</v>
      </c>
      <c r="E20" s="64" t="s">
        <v>208</v>
      </c>
      <c r="F20" s="64" t="s">
        <v>209</v>
      </c>
      <c r="G20" s="64" t="s">
        <v>174</v>
      </c>
      <c r="H20" s="64" t="s">
        <v>210</v>
      </c>
      <c r="I20" s="64" t="s">
        <v>211</v>
      </c>
      <c r="J20" s="64" t="s">
        <v>212</v>
      </c>
      <c r="K20" s="64" t="s">
        <v>164</v>
      </c>
      <c r="L20" s="68"/>
      <c r="M20" s="68"/>
      <c r="N20" s="68"/>
    </row>
    <row r="21" spans="2:255" ht="15.75" thickTop="1" x14ac:dyDescent="0.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2" spans="2:255" ht="15.75" x14ac:dyDescent="0.25">
      <c r="B22" s="69">
        <v>1</v>
      </c>
      <c r="C22" s="68" t="s">
        <v>665</v>
      </c>
      <c r="D22" s="112" t="s">
        <v>527</v>
      </c>
      <c r="E22" s="68">
        <f>'ANNEXURE - II(Complete)'!E21*1.5</f>
        <v>1965600</v>
      </c>
      <c r="F22" s="68">
        <f>'ANNEXURE - II(Complete)'!F21*1.5</f>
        <v>756000</v>
      </c>
      <c r="G22" s="68">
        <f>'ANNEXURE - II(Complete)'!G21*1.5</f>
        <v>1632960</v>
      </c>
      <c r="H22" s="68">
        <f>'ANNEXURE - II(Complete)'!H21*1.5</f>
        <v>816480</v>
      </c>
      <c r="I22" s="68">
        <f>'ANNEXURE - II(Complete)'!I21*1.5</f>
        <v>630000</v>
      </c>
      <c r="J22" s="68">
        <f>'ANNEXURE - II(Complete)'!J21*1.5</f>
        <v>0</v>
      </c>
      <c r="K22" s="28">
        <f>SUM(E22:J22)</f>
        <v>5801040</v>
      </c>
      <c r="L22" s="68"/>
      <c r="M22" s="68"/>
      <c r="N22" s="68"/>
    </row>
    <row r="23" spans="2:255" ht="15.75" x14ac:dyDescent="0.25">
      <c r="B23" s="69">
        <v>2</v>
      </c>
      <c r="C23" s="68" t="s">
        <v>403</v>
      </c>
      <c r="D23" s="68" t="s">
        <v>406</v>
      </c>
      <c r="E23" s="68">
        <f>'ANNEXURE - II(Complete)'!E22*1.5</f>
        <v>292500</v>
      </c>
      <c r="F23" s="68">
        <f>'ANNEXURE - II(Complete)'!F22*1.5</f>
        <v>108000</v>
      </c>
      <c r="G23" s="68">
        <f>'ANNEXURE - II(Complete)'!G22*1.5</f>
        <v>240300</v>
      </c>
      <c r="H23" s="68">
        <f>'ANNEXURE - II(Complete)'!H22*1.5</f>
        <v>120150</v>
      </c>
      <c r="I23" s="68">
        <f>'ANNEXURE - II(Complete)'!I22*1.5</f>
        <v>90000</v>
      </c>
      <c r="J23" s="68">
        <f>'ANNEXURE - II(Complete)'!J22*1.5</f>
        <v>0</v>
      </c>
      <c r="K23" s="28">
        <f>SUM(E23:J23)</f>
        <v>850950</v>
      </c>
      <c r="L23" s="68"/>
      <c r="M23" s="68"/>
      <c r="N23" s="68"/>
    </row>
    <row r="24" spans="2:255" ht="15.75" x14ac:dyDescent="0.25">
      <c r="B24" s="69">
        <v>3</v>
      </c>
      <c r="C24" s="68" t="s">
        <v>430</v>
      </c>
      <c r="D24" s="68" t="s">
        <v>407</v>
      </c>
      <c r="E24" s="68">
        <f>'ANNEXURE - II(Complete)'!E23*1.5</f>
        <v>217620</v>
      </c>
      <c r="F24" s="68">
        <f>'ANNEXURE - II(Complete)'!F23*1.5</f>
        <v>75600</v>
      </c>
      <c r="G24" s="68">
        <f>'ANNEXURE - II(Complete)'!G23*1.5</f>
        <v>175932</v>
      </c>
      <c r="H24" s="68">
        <f>'ANNEXURE - II(Complete)'!H23*1.5</f>
        <v>87966</v>
      </c>
      <c r="I24" s="68">
        <f>'ANNEXURE - II(Complete)'!I23*1.5</f>
        <v>90000</v>
      </c>
      <c r="J24" s="68">
        <f>'ANNEXURE - II(Complete)'!J23*1.5</f>
        <v>0</v>
      </c>
      <c r="K24" s="28">
        <f>SUM(E24:J24)</f>
        <v>647118</v>
      </c>
      <c r="L24" s="68"/>
      <c r="M24" s="68"/>
      <c r="N24" s="68"/>
    </row>
    <row r="25" spans="2:255" ht="15" x14ac:dyDescent="0.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2:255" ht="16.5" thickBot="1" x14ac:dyDescent="0.3">
      <c r="B26" s="68"/>
      <c r="C26" s="68"/>
      <c r="D26" s="68"/>
      <c r="E26" s="70">
        <f t="shared" ref="E26:K26" si="0">SUM(E22:E25)</f>
        <v>2475720</v>
      </c>
      <c r="F26" s="70">
        <f t="shared" si="0"/>
        <v>939600</v>
      </c>
      <c r="G26" s="70">
        <f t="shared" si="0"/>
        <v>2049192</v>
      </c>
      <c r="H26" s="70">
        <f t="shared" si="0"/>
        <v>1024596</v>
      </c>
      <c r="I26" s="70">
        <f t="shared" si="0"/>
        <v>810000</v>
      </c>
      <c r="J26" s="70">
        <f t="shared" si="0"/>
        <v>0</v>
      </c>
      <c r="K26" s="70">
        <f t="shared" si="0"/>
        <v>7299108</v>
      </c>
      <c r="L26" s="68"/>
      <c r="M26" s="68"/>
      <c r="N26" s="68"/>
      <c r="IU26" s="68">
        <f>SUM(IU22:IV25)</f>
        <v>0</v>
      </c>
    </row>
    <row r="27" spans="2:255" ht="15.75" thickTop="1" x14ac:dyDescent="0.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2:255" ht="15" x14ac:dyDescent="0.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2:255" ht="15" x14ac:dyDescent="0.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2:255" ht="15" x14ac:dyDescent="0.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2:255" ht="15" x14ac:dyDescent="0.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2:255" ht="15" x14ac:dyDescent="0.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2:14" ht="15" x14ac:dyDescent="0.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spans="2:14" ht="15" x14ac:dyDescent="0.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2:14" ht="15" x14ac:dyDescent="0.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36" spans="2:14" ht="15" x14ac:dyDescent="0.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</row>
    <row r="37" spans="2:14" ht="15" x14ac:dyDescent="0.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</row>
    <row r="38" spans="2:14" ht="15" x14ac:dyDescent="0.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</row>
    <row r="39" spans="2:14" ht="15" x14ac:dyDescent="0.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</row>
    <row r="40" spans="2:14" ht="15" x14ac:dyDescent="0.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</row>
    <row r="41" spans="2:14" ht="15" x14ac:dyDescent="0.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</row>
    <row r="42" spans="2:14" ht="15" x14ac:dyDescent="0.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</row>
    <row r="43" spans="2:14" ht="15" x14ac:dyDescent="0.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</row>
    <row r="44" spans="2:14" ht="15" x14ac:dyDescent="0.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</row>
    <row r="45" spans="2:14" ht="15" x14ac:dyDescent="0.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</row>
    <row r="46" spans="2:14" ht="15" x14ac:dyDescent="0.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</row>
    <row r="47" spans="2:14" ht="15" x14ac:dyDescent="0.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2:14" ht="15" x14ac:dyDescent="0.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</row>
    <row r="49" spans="2:14" ht="15" x14ac:dyDescent="0.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</row>
  </sheetData>
  <mergeCells count="4">
    <mergeCell ref="B2:L2"/>
    <mergeCell ref="B3:L3"/>
    <mergeCell ref="B4:L4"/>
    <mergeCell ref="B7:K7"/>
  </mergeCells>
  <phoneticPr fontId="0" type="noConversion"/>
  <pageMargins left="0.75" right="0.75" top="1" bottom="1" header="0.5" footer="0.5"/>
  <pageSetup scale="10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S131"/>
  <sheetViews>
    <sheetView topLeftCell="A102" zoomScale="70" zoomScaleNormal="70" workbookViewId="0">
      <selection activeCell="B2" sqref="B2:M130"/>
    </sheetView>
  </sheetViews>
  <sheetFormatPr defaultColWidth="12.42578125" defaultRowHeight="15" x14ac:dyDescent="0.2"/>
  <cols>
    <col min="1" max="1" width="9" style="31" customWidth="1"/>
    <col min="2" max="2" width="7.42578125" style="31" bestFit="1" customWidth="1"/>
    <col min="3" max="3" width="29.140625" style="31" bestFit="1" customWidth="1"/>
    <col min="4" max="4" width="36" style="31" bestFit="1" customWidth="1"/>
    <col min="5" max="5" width="14.140625" style="31" customWidth="1"/>
    <col min="6" max="7" width="13.5703125" style="31" bestFit="1" customWidth="1"/>
    <col min="8" max="8" width="13.5703125" style="31" customWidth="1"/>
    <col min="9" max="9" width="12.140625" style="31" bestFit="1" customWidth="1"/>
    <col min="10" max="10" width="11.42578125" style="31" bestFit="1" customWidth="1"/>
    <col min="11" max="11" width="12.140625" style="31" bestFit="1" customWidth="1"/>
    <col min="12" max="12" width="12.140625" style="31" customWidth="1"/>
    <col min="13" max="13" width="14.85546875" style="31" bestFit="1" customWidth="1"/>
    <col min="14" max="253" width="12.42578125" style="31" customWidth="1"/>
  </cols>
  <sheetData>
    <row r="2" spans="2:13" ht="15.75" x14ac:dyDescent="0.25">
      <c r="B2" s="159" t="s">
        <v>445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2:13" x14ac:dyDescent="0.2">
      <c r="B3" s="158" t="s">
        <v>455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2:13" x14ac:dyDescent="0.2">
      <c r="B4" s="158" t="s">
        <v>454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7" spans="2:13" ht="20.25" x14ac:dyDescent="0.3">
      <c r="B7" s="163" t="s">
        <v>434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</row>
    <row r="8" spans="2:13" ht="20.25" x14ac:dyDescent="0.3">
      <c r="B8" s="73"/>
    </row>
    <row r="10" spans="2:13" ht="15.75" x14ac:dyDescent="0.25">
      <c r="B10" s="56" t="s">
        <v>21</v>
      </c>
      <c r="C10" s="56" t="s">
        <v>397</v>
      </c>
      <c r="D10" s="56" t="s">
        <v>398</v>
      </c>
      <c r="E10" s="56" t="s">
        <v>25</v>
      </c>
      <c r="F10" s="42"/>
    </row>
    <row r="11" spans="2:13" ht="15.75" thickBot="1" x14ac:dyDescent="0.25">
      <c r="B11" s="57"/>
      <c r="C11" s="57"/>
      <c r="D11" s="58"/>
      <c r="E11" s="57"/>
      <c r="F11" s="42"/>
    </row>
    <row r="12" spans="2:13" ht="15.75" thickTop="1" x14ac:dyDescent="0.2">
      <c r="B12" s="59"/>
      <c r="C12" s="59"/>
      <c r="D12" s="60"/>
      <c r="E12" s="59"/>
      <c r="F12" s="42"/>
    </row>
    <row r="13" spans="2:13" x14ac:dyDescent="0.2">
      <c r="B13" s="61">
        <v>1</v>
      </c>
      <c r="C13" s="68" t="s">
        <v>410</v>
      </c>
      <c r="D13" s="61">
        <v>1</v>
      </c>
      <c r="E13" s="121" t="s">
        <v>540</v>
      </c>
      <c r="F13" s="42"/>
      <c r="G13" s="139"/>
    </row>
    <row r="14" spans="2:13" x14ac:dyDescent="0.2">
      <c r="B14" s="61">
        <v>2</v>
      </c>
      <c r="C14" s="113" t="s">
        <v>409</v>
      </c>
      <c r="D14" s="61">
        <v>3</v>
      </c>
      <c r="E14" s="121" t="s">
        <v>541</v>
      </c>
      <c r="F14" s="42"/>
      <c r="G14" s="139"/>
    </row>
    <row r="15" spans="2:13" x14ac:dyDescent="0.2">
      <c r="B15" s="61">
        <v>3</v>
      </c>
      <c r="C15" s="68" t="s">
        <v>418</v>
      </c>
      <c r="D15" s="61">
        <v>3</v>
      </c>
      <c r="E15" s="121" t="s">
        <v>541</v>
      </c>
      <c r="F15" s="42"/>
      <c r="G15" s="139"/>
    </row>
    <row r="16" spans="2:13" x14ac:dyDescent="0.2">
      <c r="B16" s="61">
        <v>4</v>
      </c>
      <c r="C16" s="31" t="s">
        <v>412</v>
      </c>
      <c r="D16" s="61">
        <v>2</v>
      </c>
      <c r="E16" s="121" t="s">
        <v>541</v>
      </c>
      <c r="F16" s="42"/>
      <c r="G16" s="139"/>
    </row>
    <row r="17" spans="2:7" x14ac:dyDescent="0.2">
      <c r="B17" s="61">
        <v>5</v>
      </c>
      <c r="C17" s="68" t="s">
        <v>421</v>
      </c>
      <c r="D17" s="61">
        <v>1</v>
      </c>
      <c r="E17" s="121" t="s">
        <v>541</v>
      </c>
      <c r="F17" s="42"/>
      <c r="G17" s="139"/>
    </row>
    <row r="18" spans="2:7" x14ac:dyDescent="0.2">
      <c r="B18" s="61">
        <v>6</v>
      </c>
      <c r="C18" s="68" t="s">
        <v>422</v>
      </c>
      <c r="D18" s="61">
        <v>1</v>
      </c>
      <c r="E18" s="121" t="s">
        <v>541</v>
      </c>
      <c r="F18" s="42"/>
      <c r="G18" s="139"/>
    </row>
    <row r="19" spans="2:7" x14ac:dyDescent="0.2">
      <c r="B19" s="61">
        <v>7</v>
      </c>
      <c r="C19" s="31" t="s">
        <v>417</v>
      </c>
      <c r="D19" s="61">
        <v>5</v>
      </c>
      <c r="E19" s="121" t="s">
        <v>541</v>
      </c>
      <c r="F19" s="42"/>
      <c r="G19" s="139"/>
    </row>
    <row r="20" spans="2:7" x14ac:dyDescent="0.2">
      <c r="B20" s="61">
        <v>8</v>
      </c>
      <c r="C20" s="68" t="s">
        <v>415</v>
      </c>
      <c r="D20" s="61">
        <v>3</v>
      </c>
      <c r="E20" s="121" t="s">
        <v>541</v>
      </c>
      <c r="F20" s="42"/>
      <c r="G20" s="139"/>
    </row>
    <row r="21" spans="2:7" x14ac:dyDescent="0.2">
      <c r="B21" s="61">
        <v>9</v>
      </c>
      <c r="C21" s="31" t="s">
        <v>411</v>
      </c>
      <c r="D21" s="61">
        <v>2</v>
      </c>
      <c r="E21" s="121" t="s">
        <v>541</v>
      </c>
      <c r="F21" s="42"/>
      <c r="G21" s="139"/>
    </row>
    <row r="22" spans="2:7" x14ac:dyDescent="0.2">
      <c r="B22" s="61">
        <v>10</v>
      </c>
      <c r="C22" s="68" t="s">
        <v>413</v>
      </c>
      <c r="D22" s="61">
        <v>1</v>
      </c>
      <c r="E22" s="121" t="s">
        <v>541</v>
      </c>
      <c r="F22" s="42"/>
      <c r="G22" s="139"/>
    </row>
    <row r="23" spans="2:7" x14ac:dyDescent="0.2">
      <c r="B23" s="61">
        <v>11</v>
      </c>
      <c r="C23" s="68" t="s">
        <v>416</v>
      </c>
      <c r="D23" s="61">
        <v>1</v>
      </c>
      <c r="E23" s="121" t="s">
        <v>540</v>
      </c>
      <c r="F23" s="42"/>
      <c r="G23" s="139"/>
    </row>
    <row r="24" spans="2:7" x14ac:dyDescent="0.2">
      <c r="B24" s="61">
        <v>12</v>
      </c>
      <c r="C24" s="68" t="s">
        <v>506</v>
      </c>
      <c r="D24" s="61">
        <v>1</v>
      </c>
      <c r="E24" s="121" t="s">
        <v>541</v>
      </c>
      <c r="F24" s="42"/>
      <c r="G24" s="139"/>
    </row>
    <row r="25" spans="2:7" x14ac:dyDescent="0.2">
      <c r="B25" s="61">
        <v>13</v>
      </c>
      <c r="C25" s="68" t="s">
        <v>423</v>
      </c>
      <c r="D25" s="61">
        <v>1</v>
      </c>
      <c r="E25" s="121" t="s">
        <v>541</v>
      </c>
      <c r="F25" s="42"/>
      <c r="G25" s="139"/>
    </row>
    <row r="26" spans="2:7" x14ac:dyDescent="0.2">
      <c r="B26" s="61">
        <v>14</v>
      </c>
      <c r="C26" s="68" t="s">
        <v>420</v>
      </c>
      <c r="D26" s="61">
        <v>5</v>
      </c>
      <c r="E26" s="121" t="s">
        <v>540</v>
      </c>
      <c r="F26" s="42"/>
      <c r="G26" s="139"/>
    </row>
    <row r="27" spans="2:7" x14ac:dyDescent="0.2">
      <c r="B27" s="61">
        <v>15</v>
      </c>
      <c r="C27" s="68" t="s">
        <v>424</v>
      </c>
      <c r="D27" s="61">
        <v>3</v>
      </c>
      <c r="E27" s="121" t="s">
        <v>541</v>
      </c>
      <c r="F27" s="42"/>
      <c r="G27" s="139"/>
    </row>
    <row r="28" spans="2:7" x14ac:dyDescent="0.2">
      <c r="B28" s="61">
        <v>16</v>
      </c>
      <c r="C28" s="68" t="s">
        <v>424</v>
      </c>
      <c r="D28" s="61">
        <v>7</v>
      </c>
      <c r="E28" s="121" t="s">
        <v>541</v>
      </c>
      <c r="F28" s="42"/>
      <c r="G28" s="139"/>
    </row>
    <row r="29" spans="2:7" x14ac:dyDescent="0.2">
      <c r="B29" s="61">
        <v>17</v>
      </c>
      <c r="C29" s="68" t="s">
        <v>425</v>
      </c>
      <c r="D29" s="61">
        <v>3</v>
      </c>
      <c r="E29" s="121" t="s">
        <v>541</v>
      </c>
      <c r="F29" s="42"/>
      <c r="G29" s="139"/>
    </row>
    <row r="30" spans="2:7" x14ac:dyDescent="0.2">
      <c r="B30" s="61">
        <v>18</v>
      </c>
      <c r="C30" s="31" t="s">
        <v>431</v>
      </c>
      <c r="D30" s="61">
        <v>1</v>
      </c>
      <c r="E30" s="121" t="s">
        <v>541</v>
      </c>
      <c r="F30" s="42"/>
      <c r="G30" s="139"/>
    </row>
    <row r="31" spans="2:7" x14ac:dyDescent="0.2">
      <c r="B31" s="61">
        <v>19</v>
      </c>
      <c r="C31" s="68" t="s">
        <v>428</v>
      </c>
      <c r="D31" s="61">
        <v>2</v>
      </c>
      <c r="E31" s="121" t="s">
        <v>540</v>
      </c>
      <c r="F31" s="42"/>
      <c r="G31" s="139"/>
    </row>
    <row r="32" spans="2:7" x14ac:dyDescent="0.2">
      <c r="B32" s="62"/>
      <c r="E32" s="62"/>
      <c r="F32" s="42"/>
    </row>
    <row r="33" spans="1:253" ht="15.75" x14ac:dyDescent="0.25">
      <c r="C33" s="68" t="s">
        <v>34</v>
      </c>
      <c r="D33" s="63">
        <f>SUM(D13:D31)</f>
        <v>46</v>
      </c>
      <c r="E33" s="34"/>
      <c r="F33" s="42"/>
    </row>
    <row r="34" spans="1:253" ht="15.75" x14ac:dyDescent="0.25">
      <c r="A34"/>
      <c r="C34" s="33"/>
      <c r="D34" s="33"/>
      <c r="E34" s="34"/>
      <c r="F34" s="34"/>
      <c r="G34" s="34"/>
      <c r="H34" s="34"/>
      <c r="I34" s="34"/>
      <c r="J34" s="34"/>
      <c r="K34" s="34"/>
      <c r="L34" s="34"/>
      <c r="M34" s="34"/>
      <c r="N34" s="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1:253" ht="15.75" x14ac:dyDescent="0.25">
      <c r="A35"/>
      <c r="M35" s="32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ht="16.5" thickBot="1" x14ac:dyDescent="0.3">
      <c r="A36"/>
      <c r="B36" s="64" t="s">
        <v>206</v>
      </c>
      <c r="C36" s="64" t="s">
        <v>207</v>
      </c>
      <c r="D36" s="64" t="s">
        <v>397</v>
      </c>
      <c r="E36" s="64" t="s">
        <v>208</v>
      </c>
      <c r="F36" s="64" t="s">
        <v>209</v>
      </c>
      <c r="G36" s="64" t="s">
        <v>174</v>
      </c>
      <c r="H36" s="64" t="s">
        <v>210</v>
      </c>
      <c r="I36" s="64" t="s">
        <v>211</v>
      </c>
      <c r="J36" s="64" t="s">
        <v>212</v>
      </c>
      <c r="K36" s="64" t="s">
        <v>213</v>
      </c>
      <c r="L36" s="64" t="s">
        <v>214</v>
      </c>
      <c r="M36" s="64" t="s">
        <v>164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253" ht="16.5" thickTop="1" x14ac:dyDescent="0.25">
      <c r="A37"/>
      <c r="M37" s="32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1:253" ht="15.75" x14ac:dyDescent="0.25">
      <c r="B38" s="35">
        <v>1</v>
      </c>
      <c r="C38" s="31" t="s">
        <v>245</v>
      </c>
      <c r="D38" s="31" t="s">
        <v>409</v>
      </c>
      <c r="E38" s="40">
        <f>'ANNEXURE -III(Complete)'!E36*1.5</f>
        <v>216900</v>
      </c>
      <c r="F38" s="40">
        <f>'ANNEXURE -III(Complete)'!F36*1.5</f>
        <v>43200</v>
      </c>
      <c r="G38" s="40">
        <f>'ANNEXURE -III(Complete)'!G36*1.5</f>
        <v>156060</v>
      </c>
      <c r="H38" s="40">
        <f>'ANNEXURE -III(Complete)'!H36*1.5</f>
        <v>78030</v>
      </c>
      <c r="I38" s="40">
        <f>'ANNEXURE -III(Complete)'!I36*1.5</f>
        <v>54000</v>
      </c>
      <c r="J38" s="40">
        <f>'ANNEXURE -III(Complete)'!J36*1.5</f>
        <v>0</v>
      </c>
      <c r="K38" s="40">
        <f>'ANNEXURE -III(Complete)'!K36*1.5</f>
        <v>0</v>
      </c>
      <c r="L38" s="40">
        <f>'ANNEXURE -III(Complete)'!L36*1.5</f>
        <v>5181</v>
      </c>
      <c r="M38" s="38">
        <f>SUM(E38:L38)</f>
        <v>553371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  <row r="39" spans="1:253" ht="15.75" x14ac:dyDescent="0.25">
      <c r="B39" s="35"/>
      <c r="E39" s="40"/>
      <c r="F39" s="40"/>
      <c r="G39" s="40"/>
      <c r="H39" s="40"/>
      <c r="I39" s="40"/>
      <c r="J39" s="40"/>
      <c r="K39" s="40"/>
      <c r="L39" s="40"/>
      <c r="M39" s="38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</row>
    <row r="40" spans="1:253" ht="15.75" x14ac:dyDescent="0.25">
      <c r="B40" s="35">
        <v>2</v>
      </c>
      <c r="C40" s="31" t="s">
        <v>246</v>
      </c>
      <c r="D40" s="31" t="s">
        <v>410</v>
      </c>
      <c r="E40" s="40">
        <f>'ANNEXURE -III(Complete)'!E38*1.5</f>
        <v>291240</v>
      </c>
      <c r="F40" s="40">
        <f>'ANNEXURE -III(Complete)'!F38*1.5</f>
        <v>75600</v>
      </c>
      <c r="G40" s="40">
        <f>'ANNEXURE -III(Complete)'!G38*1.5</f>
        <v>220104</v>
      </c>
      <c r="H40" s="40">
        <f>'ANNEXURE -III(Complete)'!H38*1.5</f>
        <v>110052</v>
      </c>
      <c r="I40" s="40">
        <f>'ANNEXURE -III(Complete)'!I38*1.5</f>
        <v>54000</v>
      </c>
      <c r="J40" s="40">
        <f>'ANNEXURE -III(Complete)'!J38*1.5</f>
        <v>0</v>
      </c>
      <c r="K40" s="40">
        <f>'ANNEXURE -III(Complete)'!K38*1.5</f>
        <v>0</v>
      </c>
      <c r="L40" s="40">
        <f>'ANNEXURE -III(Complete)'!L38*1.5</f>
        <v>5181</v>
      </c>
      <c r="M40" s="38">
        <f>SUM(E40:L40)</f>
        <v>756177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</row>
    <row r="41" spans="1:253" ht="15.75" x14ac:dyDescent="0.25">
      <c r="B41" s="35"/>
      <c r="E41" s="40"/>
      <c r="F41" s="40"/>
      <c r="G41" s="40"/>
      <c r="H41" s="40"/>
      <c r="I41" s="40"/>
      <c r="J41" s="40"/>
      <c r="K41" s="40"/>
      <c r="L41" s="40"/>
      <c r="M41" s="38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</row>
    <row r="42" spans="1:253" ht="15.75" x14ac:dyDescent="0.25">
      <c r="B42" s="35">
        <v>3</v>
      </c>
      <c r="C42" s="31" t="s">
        <v>248</v>
      </c>
      <c r="D42" s="31" t="s">
        <v>409</v>
      </c>
      <c r="E42" s="40">
        <f>'ANNEXURE -III(Complete)'!E40*1.5</f>
        <v>172440</v>
      </c>
      <c r="F42" s="40">
        <f>'ANNEXURE -III(Complete)'!F40*1.5</f>
        <v>43200</v>
      </c>
      <c r="G42" s="40">
        <f>'ANNEXURE -III(Complete)'!G40*1.5</f>
        <v>129384</v>
      </c>
      <c r="H42" s="40">
        <f>'ANNEXURE -III(Complete)'!H40*1.5</f>
        <v>64692</v>
      </c>
      <c r="I42" s="40">
        <f>'ANNEXURE -III(Complete)'!I40*1.5</f>
        <v>54000</v>
      </c>
      <c r="J42" s="40">
        <f>'ANNEXURE -III(Complete)'!J40*1.5</f>
        <v>0</v>
      </c>
      <c r="K42" s="40">
        <f>'ANNEXURE -III(Complete)'!K40*1.5</f>
        <v>0</v>
      </c>
      <c r="L42" s="40">
        <f>'ANNEXURE -III(Complete)'!L40*1.5</f>
        <v>5181</v>
      </c>
      <c r="M42" s="38">
        <f>SUM(E42:L42)</f>
        <v>468897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</row>
    <row r="43" spans="1:253" ht="15.75" x14ac:dyDescent="0.25">
      <c r="B43" s="35"/>
      <c r="E43" s="40"/>
      <c r="F43" s="40"/>
      <c r="G43" s="40"/>
      <c r="H43" s="40"/>
      <c r="I43" s="40"/>
      <c r="J43" s="40"/>
      <c r="K43" s="40"/>
      <c r="L43" s="40"/>
      <c r="M43" s="38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</row>
    <row r="44" spans="1:253" ht="15.75" x14ac:dyDescent="0.25">
      <c r="B44" s="35">
        <v>4</v>
      </c>
      <c r="C44" s="31" t="s">
        <v>249</v>
      </c>
      <c r="D44" s="42" t="s">
        <v>411</v>
      </c>
      <c r="E44" s="40">
        <f>'ANNEXURE -III(Complete)'!E42*1.5</f>
        <v>144000</v>
      </c>
      <c r="F44" s="40">
        <f>'ANNEXURE -III(Complete)'!F42*1.5</f>
        <v>32400</v>
      </c>
      <c r="G44" s="40">
        <f>'ANNEXURE -III(Complete)'!G42*1.5</f>
        <v>105840</v>
      </c>
      <c r="H44" s="40">
        <f>'ANNEXURE -III(Complete)'!H42*1.5</f>
        <v>52920</v>
      </c>
      <c r="I44" s="40">
        <f>'ANNEXURE -III(Complete)'!I42*1.5</f>
        <v>22500</v>
      </c>
      <c r="J44" s="40">
        <f>'ANNEXURE -III(Complete)'!J42*1.5</f>
        <v>0</v>
      </c>
      <c r="K44" s="40">
        <f>'ANNEXURE -III(Complete)'!K42*1.5</f>
        <v>0</v>
      </c>
      <c r="L44" s="40">
        <f>'ANNEXURE -III(Complete)'!L42*1.5</f>
        <v>5181</v>
      </c>
      <c r="M44" s="38">
        <f>SUM(E44:L44)</f>
        <v>362841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</row>
    <row r="45" spans="1:253" ht="15.75" x14ac:dyDescent="0.25">
      <c r="B45" s="35"/>
      <c r="D45" s="42"/>
      <c r="E45" s="40"/>
      <c r="F45" s="40"/>
      <c r="G45" s="40"/>
      <c r="H45" s="40"/>
      <c r="I45" s="40"/>
      <c r="J45" s="40"/>
      <c r="K45" s="40"/>
      <c r="L45" s="40"/>
      <c r="M45" s="38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</row>
    <row r="46" spans="1:253" ht="15.75" x14ac:dyDescent="0.25">
      <c r="B46" s="35">
        <v>5</v>
      </c>
      <c r="C46" s="31" t="s">
        <v>250</v>
      </c>
      <c r="D46" s="42" t="s">
        <v>412</v>
      </c>
      <c r="E46" s="40">
        <f>'ANNEXURE -III(Complete)'!E44*1.5</f>
        <v>165780</v>
      </c>
      <c r="F46" s="40">
        <f>'ANNEXURE -III(Complete)'!F44*1.5</f>
        <v>43200</v>
      </c>
      <c r="G46" s="40">
        <f>'ANNEXURE -III(Complete)'!G44*1.5</f>
        <v>125388</v>
      </c>
      <c r="H46" s="40">
        <f>'ANNEXURE -III(Complete)'!H44*1.5</f>
        <v>62694</v>
      </c>
      <c r="I46" s="40">
        <f>'ANNEXURE -III(Complete)'!I44*1.5</f>
        <v>54000</v>
      </c>
      <c r="J46" s="40">
        <f>'ANNEXURE -III(Complete)'!J44*1.5</f>
        <v>0</v>
      </c>
      <c r="K46" s="40">
        <f>'ANNEXURE -III(Complete)'!K44*1.5</f>
        <v>0</v>
      </c>
      <c r="L46" s="40">
        <f>'ANNEXURE -III(Complete)'!L44*1.5</f>
        <v>5181</v>
      </c>
      <c r="M46" s="38">
        <f>SUM(E46:L46)</f>
        <v>456243</v>
      </c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</row>
    <row r="47" spans="1:253" ht="15.75" x14ac:dyDescent="0.25">
      <c r="B47" s="35"/>
      <c r="D47" s="42"/>
      <c r="E47" s="40"/>
      <c r="F47" s="40"/>
      <c r="G47" s="40"/>
      <c r="H47" s="40"/>
      <c r="I47" s="40"/>
      <c r="J47" s="40"/>
      <c r="K47" s="40"/>
      <c r="L47" s="40"/>
      <c r="M47" s="38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</row>
    <row r="48" spans="1:253" ht="15.75" x14ac:dyDescent="0.25">
      <c r="B48" s="35">
        <v>6</v>
      </c>
      <c r="C48" s="31" t="s">
        <v>251</v>
      </c>
      <c r="D48" s="42" t="s">
        <v>480</v>
      </c>
      <c r="E48" s="40">
        <f>'ANNEXURE -III(Complete)'!E46*1.5</f>
        <v>277200</v>
      </c>
      <c r="F48" s="40">
        <f>'ANNEXURE -III(Complete)'!F46*1.5</f>
        <v>75600</v>
      </c>
      <c r="G48" s="40">
        <f>'ANNEXURE -III(Complete)'!G46*1.5</f>
        <v>211680</v>
      </c>
      <c r="H48" s="40">
        <f>'ANNEXURE -III(Complete)'!H46*1.5</f>
        <v>105840</v>
      </c>
      <c r="I48" s="40">
        <f>'ANNEXURE -III(Complete)'!I46*1.5</f>
        <v>54000</v>
      </c>
      <c r="J48" s="40">
        <f>'ANNEXURE -III(Complete)'!J46*1.5</f>
        <v>0</v>
      </c>
      <c r="K48" s="40">
        <f>'ANNEXURE -III(Complete)'!K46*1.5</f>
        <v>0</v>
      </c>
      <c r="L48" s="40">
        <f>'ANNEXURE -III(Complete)'!L46*1.5</f>
        <v>5181</v>
      </c>
      <c r="M48" s="38">
        <f>SUM(E48:L48)</f>
        <v>729501</v>
      </c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</row>
    <row r="49" spans="2:253" ht="15.75" x14ac:dyDescent="0.25">
      <c r="B49" s="35"/>
      <c r="D49" s="42"/>
      <c r="E49" s="40"/>
      <c r="F49" s="40"/>
      <c r="G49" s="40"/>
      <c r="H49" s="40"/>
      <c r="I49" s="40"/>
      <c r="J49" s="40"/>
      <c r="K49" s="40"/>
      <c r="L49" s="40"/>
      <c r="M49" s="38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</row>
    <row r="50" spans="2:253" ht="15.75" x14ac:dyDescent="0.25">
      <c r="B50" s="35">
        <v>7</v>
      </c>
      <c r="C50" s="31" t="s">
        <v>252</v>
      </c>
      <c r="D50" s="42" t="s">
        <v>414</v>
      </c>
      <c r="E50" s="40">
        <f>'ANNEXURE -III(Complete)'!E48*1.5</f>
        <v>138060</v>
      </c>
      <c r="F50" s="40">
        <f>'ANNEXURE -III(Complete)'!F48*1.5</f>
        <v>25200</v>
      </c>
      <c r="G50" s="40">
        <f>'ANNEXURE -III(Complete)'!G48*1.5</f>
        <v>97956</v>
      </c>
      <c r="H50" s="40">
        <f>'ANNEXURE -III(Complete)'!H48*1.5</f>
        <v>48978</v>
      </c>
      <c r="I50" s="40">
        <f>'ANNEXURE -III(Complete)'!I48*1.5</f>
        <v>22500</v>
      </c>
      <c r="J50" s="40">
        <f>'ANNEXURE -III(Complete)'!J48*1.5</f>
        <v>0</v>
      </c>
      <c r="K50" s="40">
        <f>'ANNEXURE -III(Complete)'!K48*1.5</f>
        <v>0</v>
      </c>
      <c r="L50" s="40">
        <f>'ANNEXURE -III(Complete)'!L48*1.5</f>
        <v>5181</v>
      </c>
      <c r="M50" s="38">
        <f>SUM(E50:L50)</f>
        <v>337875</v>
      </c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</row>
    <row r="51" spans="2:253" ht="15.75" x14ac:dyDescent="0.25">
      <c r="B51" s="35"/>
      <c r="D51" s="42"/>
      <c r="E51" s="40"/>
      <c r="F51" s="40"/>
      <c r="G51" s="40"/>
      <c r="H51" s="40"/>
      <c r="I51" s="40"/>
      <c r="J51" s="40"/>
      <c r="K51" s="40"/>
      <c r="L51" s="40"/>
      <c r="M51" s="38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</row>
    <row r="52" spans="2:253" ht="15.75" x14ac:dyDescent="0.25">
      <c r="B52" s="35">
        <v>8</v>
      </c>
      <c r="C52" s="31" t="s">
        <v>253</v>
      </c>
      <c r="D52" s="42" t="s">
        <v>481</v>
      </c>
      <c r="E52" s="40">
        <f>'ANNEXURE -III(Complete)'!E50*1.5</f>
        <v>139140</v>
      </c>
      <c r="F52" s="40">
        <f>'ANNEXURE -III(Complete)'!F50*1.5</f>
        <v>32400</v>
      </c>
      <c r="G52" s="40">
        <f>'ANNEXURE -III(Complete)'!G50*1.5</f>
        <v>102924</v>
      </c>
      <c r="H52" s="40">
        <f>'ANNEXURE -III(Complete)'!H50*1.5</f>
        <v>51462</v>
      </c>
      <c r="I52" s="40">
        <f>'ANNEXURE -III(Complete)'!I50*1.5</f>
        <v>22500</v>
      </c>
      <c r="J52" s="40">
        <f>'ANNEXURE -III(Complete)'!J50*1.5</f>
        <v>0</v>
      </c>
      <c r="K52" s="40">
        <f>'ANNEXURE -III(Complete)'!K50*1.5</f>
        <v>0</v>
      </c>
      <c r="L52" s="40">
        <f>'ANNEXURE -III(Complete)'!L50*1.5</f>
        <v>5181</v>
      </c>
      <c r="M52" s="38">
        <f>SUM(E52:L52)</f>
        <v>353607</v>
      </c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</row>
    <row r="53" spans="2:253" ht="15.75" x14ac:dyDescent="0.25">
      <c r="B53" s="35"/>
      <c r="D53" s="42"/>
      <c r="E53" s="40"/>
      <c r="F53" s="40"/>
      <c r="G53" s="40"/>
      <c r="H53" s="40"/>
      <c r="I53" s="40"/>
      <c r="J53" s="40"/>
      <c r="K53" s="40"/>
      <c r="L53" s="40"/>
      <c r="M53" s="38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</row>
    <row r="54" spans="2:253" ht="15.75" x14ac:dyDescent="0.25">
      <c r="B54" s="35">
        <v>9</v>
      </c>
      <c r="C54" s="31" t="s">
        <v>254</v>
      </c>
      <c r="D54" s="68" t="s">
        <v>506</v>
      </c>
      <c r="E54" s="40">
        <f>'ANNEXURE -III(Complete)'!E52*1.5</f>
        <v>189180</v>
      </c>
      <c r="F54" s="40">
        <f>'ANNEXURE -III(Complete)'!F52*1.5</f>
        <v>50400</v>
      </c>
      <c r="G54" s="40">
        <f>'ANNEXURE -III(Complete)'!G52*1.5</f>
        <v>143748</v>
      </c>
      <c r="H54" s="40">
        <f>'ANNEXURE -III(Complete)'!H52*1.5</f>
        <v>71874</v>
      </c>
      <c r="I54" s="40">
        <f>'ANNEXURE -III(Complete)'!I52*1.5</f>
        <v>54000</v>
      </c>
      <c r="J54" s="40">
        <f>'ANNEXURE -III(Complete)'!J52*1.5</f>
        <v>0</v>
      </c>
      <c r="K54" s="40">
        <f>'ANNEXURE -III(Complete)'!K52*1.5</f>
        <v>0</v>
      </c>
      <c r="L54" s="40">
        <f>'ANNEXURE -III(Complete)'!L52*1.5</f>
        <v>5181</v>
      </c>
      <c r="M54" s="38">
        <f>SUM(E54:L54)</f>
        <v>514383</v>
      </c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</row>
    <row r="55" spans="2:253" ht="15.75" x14ac:dyDescent="0.25">
      <c r="B55" s="35"/>
      <c r="D55" s="42"/>
      <c r="E55" s="40"/>
      <c r="F55" s="40"/>
      <c r="G55" s="40"/>
      <c r="H55" s="40"/>
      <c r="I55" s="40"/>
      <c r="J55" s="40"/>
      <c r="K55" s="40"/>
      <c r="L55" s="40"/>
      <c r="M55" s="38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</row>
    <row r="56" spans="2:253" ht="15.75" x14ac:dyDescent="0.25">
      <c r="B56" s="35">
        <v>10</v>
      </c>
      <c r="C56" s="31" t="s">
        <v>255</v>
      </c>
      <c r="D56" s="42" t="s">
        <v>412</v>
      </c>
      <c r="E56" s="40">
        <f>'ANNEXURE -III(Complete)'!E54*1.5</f>
        <v>169020</v>
      </c>
      <c r="F56" s="40">
        <f>'ANNEXURE -III(Complete)'!F54*1.5</f>
        <v>43200</v>
      </c>
      <c r="G56" s="40">
        <f>'ANNEXURE -III(Complete)'!G54*1.5</f>
        <v>127332</v>
      </c>
      <c r="H56" s="40">
        <f>'ANNEXURE -III(Complete)'!H54*1.5</f>
        <v>63666</v>
      </c>
      <c r="I56" s="40">
        <f>'ANNEXURE -III(Complete)'!I54*1.5</f>
        <v>54000</v>
      </c>
      <c r="J56" s="40">
        <f>'ANNEXURE -III(Complete)'!J54*1.5</f>
        <v>0</v>
      </c>
      <c r="K56" s="40">
        <f>'ANNEXURE -III(Complete)'!K54*1.5</f>
        <v>0</v>
      </c>
      <c r="L56" s="40">
        <f>'ANNEXURE -III(Complete)'!L54*1.5</f>
        <v>5181</v>
      </c>
      <c r="M56" s="38">
        <f>SUM(E56:L56)</f>
        <v>462399</v>
      </c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</row>
    <row r="57" spans="2:253" ht="15.75" x14ac:dyDescent="0.25">
      <c r="B57" s="35"/>
      <c r="D57" s="42"/>
      <c r="E57" s="40"/>
      <c r="F57" s="40"/>
      <c r="G57" s="40"/>
      <c r="H57" s="40"/>
      <c r="I57" s="40"/>
      <c r="J57" s="40"/>
      <c r="K57" s="40"/>
      <c r="L57" s="40"/>
      <c r="M57" s="38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</row>
    <row r="58" spans="2:253" ht="15.75" x14ac:dyDescent="0.25">
      <c r="B58" s="35">
        <v>11</v>
      </c>
      <c r="C58" s="31" t="s">
        <v>256</v>
      </c>
      <c r="D58" s="42" t="s">
        <v>481</v>
      </c>
      <c r="E58" s="40">
        <f>'ANNEXURE -III(Complete)'!E56*1.5</f>
        <v>139140</v>
      </c>
      <c r="F58" s="40">
        <f>'ANNEXURE -III(Complete)'!F56*1.5</f>
        <v>32400</v>
      </c>
      <c r="G58" s="40">
        <f>'ANNEXURE -III(Complete)'!G56*1.5</f>
        <v>102924</v>
      </c>
      <c r="H58" s="40">
        <f>'ANNEXURE -III(Complete)'!H56*1.5</f>
        <v>51462</v>
      </c>
      <c r="I58" s="40">
        <f>'ANNEXURE -III(Complete)'!I56*1.5</f>
        <v>22500</v>
      </c>
      <c r="J58" s="40">
        <f>'ANNEXURE -III(Complete)'!J56*1.5</f>
        <v>0</v>
      </c>
      <c r="K58" s="40">
        <f>'ANNEXURE -III(Complete)'!K56*1.5</f>
        <v>0</v>
      </c>
      <c r="L58" s="40">
        <f>'ANNEXURE -III(Complete)'!L56*1.5</f>
        <v>5181</v>
      </c>
      <c r="M58" s="38">
        <f>SUM(E58:L58)</f>
        <v>353607</v>
      </c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</row>
    <row r="59" spans="2:253" ht="15.75" x14ac:dyDescent="0.25">
      <c r="B59" s="35"/>
      <c r="D59" s="42"/>
      <c r="E59" s="40"/>
      <c r="F59" s="40"/>
      <c r="G59" s="40"/>
      <c r="H59" s="40"/>
      <c r="I59" s="40"/>
      <c r="J59" s="40"/>
      <c r="K59" s="40"/>
      <c r="L59" s="40"/>
      <c r="M59" s="38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</row>
    <row r="60" spans="2:253" ht="15.75" x14ac:dyDescent="0.25">
      <c r="B60" s="35">
        <v>12</v>
      </c>
      <c r="C60" s="31" t="s">
        <v>257</v>
      </c>
      <c r="D60" s="42" t="s">
        <v>482</v>
      </c>
      <c r="E60" s="40">
        <f>'ANNEXURE -III(Complete)'!E58*1.5</f>
        <v>28422</v>
      </c>
      <c r="F60" s="40">
        <f>'ANNEXURE -III(Complete)'!F58*1.5</f>
        <v>50400</v>
      </c>
      <c r="G60" s="40">
        <f>'ANNEXURE -III(Complete)'!G58*1.5</f>
        <v>47293.5</v>
      </c>
      <c r="H60" s="40">
        <f>'ANNEXURE -III(Complete)'!H58*1.5</f>
        <v>23646</v>
      </c>
      <c r="I60" s="40">
        <f>'ANNEXURE -III(Complete)'!I58*1.5</f>
        <v>54000</v>
      </c>
      <c r="J60" s="40">
        <f>'ANNEXURE -III(Complete)'!J58*1.5</f>
        <v>0</v>
      </c>
      <c r="K60" s="40">
        <f>'ANNEXURE -III(Complete)'!K58*1.5</f>
        <v>0</v>
      </c>
      <c r="L60" s="40">
        <f>'ANNEXURE -III(Complete)'!L58*1.5</f>
        <v>5181</v>
      </c>
      <c r="M60" s="38">
        <f>SUM(E60:L60)</f>
        <v>208942.5</v>
      </c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</row>
    <row r="61" spans="2:253" ht="15.75" x14ac:dyDescent="0.25">
      <c r="B61" s="35"/>
      <c r="D61" s="42"/>
      <c r="E61" s="40"/>
      <c r="F61" s="40"/>
      <c r="G61" s="40"/>
      <c r="H61" s="40"/>
      <c r="I61" s="40"/>
      <c r="J61" s="40"/>
      <c r="K61" s="40"/>
      <c r="L61" s="40"/>
      <c r="M61" s="38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</row>
    <row r="62" spans="2:253" ht="15.75" x14ac:dyDescent="0.25">
      <c r="B62" s="35">
        <v>13</v>
      </c>
      <c r="C62" s="31" t="s">
        <v>259</v>
      </c>
      <c r="D62" s="42" t="s">
        <v>411</v>
      </c>
      <c r="E62" s="40">
        <f>'ANNEXURE -III(Complete)'!E60*1.5</f>
        <v>144000</v>
      </c>
      <c r="F62" s="40">
        <f>'ANNEXURE -III(Complete)'!F60*1.5</f>
        <v>32400</v>
      </c>
      <c r="G62" s="40">
        <f>'ANNEXURE -III(Complete)'!G60*1.5</f>
        <v>105840</v>
      </c>
      <c r="H62" s="40">
        <f>'ANNEXURE -III(Complete)'!H60*1.5</f>
        <v>52920</v>
      </c>
      <c r="I62" s="40">
        <f>'ANNEXURE -III(Complete)'!I60*1.5</f>
        <v>22500</v>
      </c>
      <c r="J62" s="40">
        <f>'ANNEXURE -III(Complete)'!J60*1.5</f>
        <v>0</v>
      </c>
      <c r="K62" s="40">
        <f>'ANNEXURE -III(Complete)'!K60*1.5</f>
        <v>0</v>
      </c>
      <c r="L62" s="40">
        <f>'ANNEXURE -III(Complete)'!L60*1.5</f>
        <v>5181</v>
      </c>
      <c r="M62" s="38">
        <f>SUM(E62:L62)</f>
        <v>362841</v>
      </c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</row>
    <row r="63" spans="2:253" ht="15.75" x14ac:dyDescent="0.25">
      <c r="B63" s="35"/>
      <c r="D63" s="42"/>
      <c r="E63" s="40"/>
      <c r="F63" s="40"/>
      <c r="G63" s="40"/>
      <c r="H63" s="40"/>
      <c r="I63" s="40"/>
      <c r="J63" s="40"/>
      <c r="K63" s="40"/>
      <c r="L63" s="40"/>
      <c r="M63" s="38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</row>
    <row r="64" spans="2:253" ht="15.75" x14ac:dyDescent="0.25">
      <c r="B64" s="35">
        <v>14</v>
      </c>
      <c r="C64" s="31" t="s">
        <v>262</v>
      </c>
      <c r="D64" s="31" t="s">
        <v>418</v>
      </c>
      <c r="E64" s="40">
        <f>'ANNEXURE -III(Complete)'!E62*1.5</f>
        <v>142380</v>
      </c>
      <c r="F64" s="40">
        <f>'ANNEXURE -III(Complete)'!F62*1.5</f>
        <v>34200</v>
      </c>
      <c r="G64" s="40">
        <f>'ANNEXURE -III(Complete)'!G62*1.5</f>
        <v>105948</v>
      </c>
      <c r="H64" s="40">
        <f>'ANNEXURE -III(Complete)'!H62*1.5</f>
        <v>52974</v>
      </c>
      <c r="I64" s="40">
        <f>'ANNEXURE -III(Complete)'!I62*1.5</f>
        <v>22500</v>
      </c>
      <c r="J64" s="40">
        <f>'ANNEXURE -III(Complete)'!J62*1.5</f>
        <v>0</v>
      </c>
      <c r="K64" s="40">
        <f>'ANNEXURE -III(Complete)'!K62*1.5</f>
        <v>0</v>
      </c>
      <c r="L64" s="40">
        <f>'ANNEXURE -III(Complete)'!L62*1.5</f>
        <v>5181</v>
      </c>
      <c r="M64" s="38">
        <f>SUM(E64:L64)</f>
        <v>363183</v>
      </c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</row>
    <row r="65" spans="2:253" ht="15.75" x14ac:dyDescent="0.25">
      <c r="B65" s="35"/>
      <c r="D65" s="42"/>
      <c r="E65" s="40"/>
      <c r="F65" s="40"/>
      <c r="G65" s="40"/>
      <c r="H65" s="40"/>
      <c r="I65" s="40"/>
      <c r="J65" s="40"/>
      <c r="K65" s="40"/>
      <c r="L65" s="40"/>
      <c r="M65" s="38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</row>
    <row r="66" spans="2:253" ht="15.75" x14ac:dyDescent="0.25">
      <c r="B66" s="35">
        <v>15</v>
      </c>
      <c r="C66" s="31" t="s">
        <v>264</v>
      </c>
      <c r="D66" s="42" t="s">
        <v>484</v>
      </c>
      <c r="E66" s="40">
        <f>'ANNEXURE -III(Complete)'!E64*1.5</f>
        <v>142380</v>
      </c>
      <c r="F66" s="40">
        <f>'ANNEXURE -III(Complete)'!F64*1.5</f>
        <v>32400</v>
      </c>
      <c r="G66" s="40">
        <f>'ANNEXURE -III(Complete)'!G64*1.5</f>
        <v>104868</v>
      </c>
      <c r="H66" s="40">
        <f>'ANNEXURE -III(Complete)'!H64*1.5</f>
        <v>52434</v>
      </c>
      <c r="I66" s="40">
        <f>'ANNEXURE -III(Complete)'!I64*1.5</f>
        <v>22500</v>
      </c>
      <c r="J66" s="40">
        <f>'ANNEXURE -III(Complete)'!J64*1.5</f>
        <v>0</v>
      </c>
      <c r="K66" s="40">
        <f>'ANNEXURE -III(Complete)'!K64*1.5</f>
        <v>0</v>
      </c>
      <c r="L66" s="40">
        <f>'ANNEXURE -III(Complete)'!L64*1.5</f>
        <v>5181</v>
      </c>
      <c r="M66" s="38">
        <f>SUM(E66:L66)</f>
        <v>359763</v>
      </c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</row>
    <row r="67" spans="2:253" ht="15.75" x14ac:dyDescent="0.25">
      <c r="B67" s="35"/>
      <c r="D67" s="42"/>
      <c r="E67" s="40"/>
      <c r="F67" s="40"/>
      <c r="G67" s="40"/>
      <c r="H67" s="40"/>
      <c r="I67" s="40"/>
      <c r="J67" s="40"/>
      <c r="K67" s="40"/>
      <c r="L67" s="40"/>
      <c r="M67" s="38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</row>
    <row r="68" spans="2:253" ht="15.75" x14ac:dyDescent="0.25">
      <c r="B68" s="35">
        <v>16</v>
      </c>
      <c r="C68" s="31" t="s">
        <v>266</v>
      </c>
      <c r="D68" s="31" t="s">
        <v>418</v>
      </c>
      <c r="E68" s="40">
        <f>'ANNEXURE -III(Complete)'!E66*1.5</f>
        <v>141300</v>
      </c>
      <c r="F68" s="40">
        <f>'ANNEXURE -III(Complete)'!F66*1.5</f>
        <v>34200</v>
      </c>
      <c r="G68" s="40">
        <f>'ANNEXURE -III(Complete)'!G66*1.5</f>
        <v>105300</v>
      </c>
      <c r="H68" s="40">
        <f>'ANNEXURE -III(Complete)'!H66*1.5</f>
        <v>52650</v>
      </c>
      <c r="I68" s="40">
        <f>'ANNEXURE -III(Complete)'!I66*1.5</f>
        <v>22500</v>
      </c>
      <c r="J68" s="40">
        <f>'ANNEXURE -III(Complete)'!J66*1.5</f>
        <v>0</v>
      </c>
      <c r="K68" s="40">
        <f>'ANNEXURE -III(Complete)'!K66*1.5</f>
        <v>0</v>
      </c>
      <c r="L68" s="40">
        <f>'ANNEXURE -III(Complete)'!L66*1.5</f>
        <v>5181</v>
      </c>
      <c r="M68" s="38">
        <f>SUM(E68:L68)</f>
        <v>361131</v>
      </c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</row>
    <row r="69" spans="2:253" ht="15.75" x14ac:dyDescent="0.25">
      <c r="B69" s="35"/>
      <c r="D69" s="42"/>
      <c r="E69" s="40"/>
      <c r="F69" s="40"/>
      <c r="G69" s="40"/>
      <c r="H69" s="40"/>
      <c r="I69" s="40"/>
      <c r="J69" s="40"/>
      <c r="K69" s="40"/>
      <c r="L69" s="40"/>
      <c r="M69" s="38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</row>
    <row r="70" spans="2:253" ht="15.75" x14ac:dyDescent="0.25">
      <c r="B70" s="35">
        <v>17</v>
      </c>
      <c r="C70" s="31" t="s">
        <v>267</v>
      </c>
      <c r="D70" s="31" t="s">
        <v>409</v>
      </c>
      <c r="E70" s="40">
        <f>'ANNEXURE -III(Complete)'!E68*1.5</f>
        <v>172440</v>
      </c>
      <c r="F70" s="40">
        <f>'ANNEXURE -III(Complete)'!F68*1.5</f>
        <v>43200</v>
      </c>
      <c r="G70" s="40">
        <f>'ANNEXURE -III(Complete)'!G68*1.5</f>
        <v>129384</v>
      </c>
      <c r="H70" s="40">
        <f>'ANNEXURE -III(Complete)'!H68*1.5</f>
        <v>64692</v>
      </c>
      <c r="I70" s="40">
        <f>'ANNEXURE -III(Complete)'!I68*1.5</f>
        <v>54000</v>
      </c>
      <c r="J70" s="40">
        <f>'ANNEXURE -III(Complete)'!J68*1.5</f>
        <v>0</v>
      </c>
      <c r="K70" s="40">
        <f>'ANNEXURE -III(Complete)'!K68*1.5</f>
        <v>0</v>
      </c>
      <c r="L70" s="40">
        <f>'ANNEXURE -III(Complete)'!L68*1.5</f>
        <v>5181</v>
      </c>
      <c r="M70" s="38">
        <f>SUM(E70:L70)</f>
        <v>468897</v>
      </c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</row>
    <row r="71" spans="2:253" ht="15.75" x14ac:dyDescent="0.25">
      <c r="B71" s="35"/>
      <c r="D71" s="42"/>
      <c r="E71" s="40"/>
      <c r="F71" s="40"/>
      <c r="G71" s="40"/>
      <c r="H71" s="40"/>
      <c r="I71" s="40"/>
      <c r="J71" s="40"/>
      <c r="K71" s="40"/>
      <c r="L71" s="40"/>
      <c r="M71" s="38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</row>
    <row r="72" spans="2:253" ht="15.75" x14ac:dyDescent="0.25">
      <c r="B72" s="35">
        <v>18</v>
      </c>
      <c r="C72" s="31" t="s">
        <v>268</v>
      </c>
      <c r="D72" s="42" t="s">
        <v>485</v>
      </c>
      <c r="E72" s="40">
        <f>'ANNEXURE -III(Complete)'!E70*1.5</f>
        <v>125640</v>
      </c>
      <c r="F72" s="40">
        <f>'ANNEXURE -III(Complete)'!F70*1.5</f>
        <v>32400</v>
      </c>
      <c r="G72" s="40">
        <f>'ANNEXURE -III(Complete)'!G70*1.5</f>
        <v>94824</v>
      </c>
      <c r="H72" s="40">
        <f>'ANNEXURE -III(Complete)'!H70*1.5</f>
        <v>47412</v>
      </c>
      <c r="I72" s="40">
        <f>'ANNEXURE -III(Complete)'!I70*1.5</f>
        <v>22500</v>
      </c>
      <c r="J72" s="40">
        <f>'ANNEXURE -III(Complete)'!J70*1.5</f>
        <v>0</v>
      </c>
      <c r="K72" s="40">
        <f>'ANNEXURE -III(Complete)'!K70*1.5</f>
        <v>0</v>
      </c>
      <c r="L72" s="40">
        <f>'ANNEXURE -III(Complete)'!L70*1.5</f>
        <v>5181</v>
      </c>
      <c r="M72" s="38">
        <f>SUM(E72:L72)</f>
        <v>327957</v>
      </c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</row>
    <row r="73" spans="2:253" ht="15.75" x14ac:dyDescent="0.25">
      <c r="B73" s="35"/>
      <c r="D73" s="42"/>
      <c r="E73" s="40"/>
      <c r="F73" s="40"/>
      <c r="G73" s="40"/>
      <c r="H73" s="40"/>
      <c r="I73" s="40"/>
      <c r="J73" s="40"/>
      <c r="K73" s="40"/>
      <c r="L73" s="40"/>
      <c r="M73" s="38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</row>
    <row r="74" spans="2:253" ht="15.75" x14ac:dyDescent="0.25">
      <c r="B74" s="35">
        <v>19</v>
      </c>
      <c r="C74" s="31" t="s">
        <v>269</v>
      </c>
      <c r="D74" s="42" t="s">
        <v>481</v>
      </c>
      <c r="E74" s="40">
        <f>'ANNEXURE -III(Complete)'!E72*1.5</f>
        <v>122040</v>
      </c>
      <c r="F74" s="40">
        <f>'ANNEXURE -III(Complete)'!F72*1.5</f>
        <v>23400</v>
      </c>
      <c r="G74" s="40">
        <f>'ANNEXURE -III(Complete)'!G72*1.5</f>
        <v>87264</v>
      </c>
      <c r="H74" s="40">
        <f>'ANNEXURE -III(Complete)'!H72*1.5</f>
        <v>43632</v>
      </c>
      <c r="I74" s="40">
        <f>'ANNEXURE -III(Complete)'!I72*1.5</f>
        <v>22500</v>
      </c>
      <c r="J74" s="40">
        <f>'ANNEXURE -III(Complete)'!J72*1.5</f>
        <v>0</v>
      </c>
      <c r="K74" s="40">
        <f>'ANNEXURE -III(Complete)'!K72*1.5</f>
        <v>0</v>
      </c>
      <c r="L74" s="40">
        <f>'ANNEXURE -III(Complete)'!L72*1.5</f>
        <v>5181</v>
      </c>
      <c r="M74" s="38">
        <f>SUM(E74:L74)</f>
        <v>304017</v>
      </c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</row>
    <row r="75" spans="2:253" ht="15.75" x14ac:dyDescent="0.25">
      <c r="B75" s="35"/>
      <c r="D75" s="42"/>
      <c r="E75" s="40"/>
      <c r="F75" s="40"/>
      <c r="G75" s="40"/>
      <c r="H75" s="40"/>
      <c r="I75" s="40"/>
      <c r="J75" s="40"/>
      <c r="K75" s="40"/>
      <c r="L75" s="40"/>
      <c r="M75" s="38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</row>
    <row r="76" spans="2:253" ht="15.75" x14ac:dyDescent="0.25">
      <c r="B76" s="35">
        <v>20</v>
      </c>
      <c r="C76" s="31" t="s">
        <v>270</v>
      </c>
      <c r="D76" s="42" t="s">
        <v>486</v>
      </c>
      <c r="E76" s="40">
        <f>'ANNEXURE -III(Complete)'!E74*1.5</f>
        <v>122040</v>
      </c>
      <c r="F76" s="40">
        <f>'ANNEXURE -III(Complete)'!F74*1.5</f>
        <v>32400</v>
      </c>
      <c r="G76" s="40">
        <f>'ANNEXURE -III(Complete)'!G74*1.5</f>
        <v>92664</v>
      </c>
      <c r="H76" s="40">
        <f>'ANNEXURE -III(Complete)'!H74*1.5</f>
        <v>46332</v>
      </c>
      <c r="I76" s="40">
        <f>'ANNEXURE -III(Complete)'!I74*1.5</f>
        <v>22500</v>
      </c>
      <c r="J76" s="40">
        <f>'ANNEXURE -III(Complete)'!J74*1.5</f>
        <v>0</v>
      </c>
      <c r="K76" s="40">
        <f>'ANNEXURE -III(Complete)'!K74*1.5</f>
        <v>24711</v>
      </c>
      <c r="L76" s="40">
        <f>'ANNEXURE -III(Complete)'!L74*1.5</f>
        <v>5181</v>
      </c>
      <c r="M76" s="38">
        <f>SUM(E76:L76)</f>
        <v>345828</v>
      </c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</row>
    <row r="77" spans="2:253" ht="15.75" x14ac:dyDescent="0.25">
      <c r="B77" s="35"/>
      <c r="D77" s="42"/>
      <c r="E77" s="40"/>
      <c r="F77" s="40"/>
      <c r="G77" s="40"/>
      <c r="H77" s="40"/>
      <c r="I77" s="40"/>
      <c r="J77" s="40"/>
      <c r="K77" s="40"/>
      <c r="L77" s="40"/>
      <c r="M77" s="38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</row>
    <row r="78" spans="2:253" ht="15.75" x14ac:dyDescent="0.25">
      <c r="B78" s="35">
        <v>21</v>
      </c>
      <c r="C78" s="31" t="s">
        <v>271</v>
      </c>
      <c r="D78" s="42" t="s">
        <v>487</v>
      </c>
      <c r="E78" s="40">
        <f>'ANNEXURE -III(Complete)'!E76*1.5</f>
        <v>118440</v>
      </c>
      <c r="F78" s="40">
        <f>'ANNEXURE -III(Complete)'!F76*1.5</f>
        <v>23400</v>
      </c>
      <c r="G78" s="40">
        <f>'ANNEXURE -III(Complete)'!G76*1.5</f>
        <v>85104</v>
      </c>
      <c r="H78" s="40">
        <f>'ANNEXURE -III(Complete)'!H76*1.5</f>
        <v>42552</v>
      </c>
      <c r="I78" s="40">
        <f>'ANNEXURE -III(Complete)'!I76*1.5</f>
        <v>22500</v>
      </c>
      <c r="J78" s="40">
        <f>'ANNEXURE -III(Complete)'!J76*1.5</f>
        <v>0</v>
      </c>
      <c r="K78" s="40">
        <f>'ANNEXURE -III(Complete)'!K76*1.5</f>
        <v>22695</v>
      </c>
      <c r="L78" s="40">
        <f>'ANNEXURE -III(Complete)'!L76*1.5</f>
        <v>5181</v>
      </c>
      <c r="M78" s="38">
        <f>SUM(E78:L78)</f>
        <v>319872</v>
      </c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</row>
    <row r="79" spans="2:253" ht="15.75" x14ac:dyDescent="0.25">
      <c r="B79" s="35"/>
      <c r="D79" s="42"/>
      <c r="E79" s="40"/>
      <c r="F79" s="40"/>
      <c r="G79" s="40"/>
      <c r="H79" s="40"/>
      <c r="I79" s="40"/>
      <c r="J79" s="40"/>
      <c r="K79" s="40"/>
      <c r="L79" s="40"/>
      <c r="M79" s="38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</row>
    <row r="80" spans="2:253" ht="15.75" x14ac:dyDescent="0.25">
      <c r="B80" s="35">
        <v>22</v>
      </c>
      <c r="C80" s="31" t="s">
        <v>272</v>
      </c>
      <c r="D80" s="42" t="s">
        <v>487</v>
      </c>
      <c r="E80" s="40">
        <f>'ANNEXURE -III(Complete)'!E78*1.5</f>
        <v>118440</v>
      </c>
      <c r="F80" s="40">
        <f>'ANNEXURE -III(Complete)'!F78*1.5</f>
        <v>32400</v>
      </c>
      <c r="G80" s="40">
        <f>'ANNEXURE -III(Complete)'!G78*1.5</f>
        <v>90504</v>
      </c>
      <c r="H80" s="40">
        <f>'ANNEXURE -III(Complete)'!H78*1.5</f>
        <v>45252</v>
      </c>
      <c r="I80" s="40">
        <f>'ANNEXURE -III(Complete)'!I78*1.5</f>
        <v>22500</v>
      </c>
      <c r="J80" s="40">
        <f>'ANNEXURE -III(Complete)'!J78*1.5</f>
        <v>0</v>
      </c>
      <c r="K80" s="40">
        <f>'ANNEXURE -III(Complete)'!K78*1.5</f>
        <v>24135</v>
      </c>
      <c r="L80" s="40">
        <f>'ANNEXURE -III(Complete)'!L78*1.5</f>
        <v>5181</v>
      </c>
      <c r="M80" s="38">
        <f>SUM(E80:L80)</f>
        <v>338412</v>
      </c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</row>
    <row r="81" spans="2:253" ht="15.75" x14ac:dyDescent="0.25">
      <c r="B81" s="35"/>
      <c r="D81" s="42"/>
      <c r="E81" s="40"/>
      <c r="F81" s="40"/>
      <c r="G81" s="40"/>
      <c r="H81" s="40"/>
      <c r="I81" s="40"/>
      <c r="J81" s="40"/>
      <c r="K81" s="40"/>
      <c r="L81" s="40"/>
      <c r="M81" s="38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</row>
    <row r="82" spans="2:253" ht="15.75" x14ac:dyDescent="0.25">
      <c r="B82" s="35">
        <v>23</v>
      </c>
      <c r="C82" s="31" t="s">
        <v>273</v>
      </c>
      <c r="D82" s="42" t="s">
        <v>487</v>
      </c>
      <c r="E82" s="40">
        <f>'ANNEXURE -III(Complete)'!E80*1.5</f>
        <v>113940</v>
      </c>
      <c r="F82" s="40">
        <f>'ANNEXURE -III(Complete)'!F80*1.5</f>
        <v>32400</v>
      </c>
      <c r="G82" s="40">
        <f>'ANNEXURE -III(Complete)'!G80*1.5</f>
        <v>87804</v>
      </c>
      <c r="H82" s="40">
        <f>'ANNEXURE -III(Complete)'!H80*1.5</f>
        <v>43902</v>
      </c>
      <c r="I82" s="40">
        <f>'ANNEXURE -III(Complete)'!I80*1.5</f>
        <v>22500</v>
      </c>
      <c r="J82" s="40">
        <f>'ANNEXURE -III(Complete)'!J80*1.5</f>
        <v>0</v>
      </c>
      <c r="K82" s="40">
        <f>'ANNEXURE -III(Complete)'!K80*1.5</f>
        <v>23415</v>
      </c>
      <c r="L82" s="40">
        <f>'ANNEXURE -III(Complete)'!L80*1.5</f>
        <v>5181</v>
      </c>
      <c r="M82" s="38">
        <f>SUM(E82:L82)</f>
        <v>329142</v>
      </c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</row>
    <row r="83" spans="2:253" ht="15.75" x14ac:dyDescent="0.25">
      <c r="B83" s="35"/>
      <c r="D83" s="42"/>
      <c r="E83" s="39"/>
      <c r="F83" s="39"/>
      <c r="G83" s="39"/>
      <c r="H83" s="39"/>
      <c r="I83" s="39"/>
      <c r="J83" s="39"/>
      <c r="K83" s="39"/>
      <c r="L83" s="39"/>
      <c r="M83" s="38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</row>
    <row r="84" spans="2:253" ht="15.75" x14ac:dyDescent="0.25">
      <c r="B84" s="35">
        <v>24</v>
      </c>
      <c r="C84" s="31" t="s">
        <v>274</v>
      </c>
      <c r="D84" s="31" t="s">
        <v>418</v>
      </c>
      <c r="E84" s="40">
        <f>'ANNEXURE -III(Complete)'!E82*1.5</f>
        <v>118080</v>
      </c>
      <c r="F84" s="40">
        <f>'ANNEXURE -III(Complete)'!F82*1.5</f>
        <v>34200</v>
      </c>
      <c r="G84" s="40">
        <f>'ANNEXURE -III(Complete)'!G82*1.5</f>
        <v>91368</v>
      </c>
      <c r="H84" s="40">
        <f>'ANNEXURE -III(Complete)'!H82*1.5</f>
        <v>45684</v>
      </c>
      <c r="I84" s="40">
        <f>'ANNEXURE -III(Complete)'!I82*1.5</f>
        <v>22500</v>
      </c>
      <c r="J84" s="40">
        <f>'ANNEXURE -III(Complete)'!J82*1.5</f>
        <v>0</v>
      </c>
      <c r="K84" s="40">
        <f>'ANNEXURE -III(Complete)'!K82*1.5</f>
        <v>24364.5</v>
      </c>
      <c r="L84" s="40">
        <f>'ANNEXURE -III(Complete)'!L82*1.5</f>
        <v>5181</v>
      </c>
      <c r="M84" s="38">
        <f>SUM(E84:L84)</f>
        <v>341377.5</v>
      </c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</row>
    <row r="85" spans="2:253" ht="15.75" x14ac:dyDescent="0.25">
      <c r="B85" s="35"/>
      <c r="D85" s="42"/>
      <c r="E85" s="39"/>
      <c r="F85" s="39"/>
      <c r="G85" s="39"/>
      <c r="H85" s="39"/>
      <c r="I85" s="39"/>
      <c r="J85" s="39"/>
      <c r="K85" s="39"/>
      <c r="L85" s="39"/>
      <c r="M85" s="38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</row>
    <row r="86" spans="2:253" ht="15.75" x14ac:dyDescent="0.25">
      <c r="B86" s="35">
        <v>25</v>
      </c>
      <c r="C86" s="31" t="s">
        <v>501</v>
      </c>
      <c r="D86" s="31" t="s">
        <v>431</v>
      </c>
      <c r="E86" s="40">
        <f>'ANNEXURE -III(Complete)'!E84*1.5</f>
        <v>105480</v>
      </c>
      <c r="F86" s="40">
        <f>'ANNEXURE -III(Complete)'!F84*1.5</f>
        <v>32400</v>
      </c>
      <c r="G86" s="40">
        <f>'ANNEXURE -III(Complete)'!G84*1.5</f>
        <v>82728</v>
      </c>
      <c r="H86" s="40">
        <f>'ANNEXURE -III(Complete)'!H84*1.5</f>
        <v>41364</v>
      </c>
      <c r="I86" s="40">
        <f>'ANNEXURE -III(Complete)'!I84*1.5</f>
        <v>22500</v>
      </c>
      <c r="J86" s="40">
        <f>'ANNEXURE -III(Complete)'!J84*1.5</f>
        <v>0</v>
      </c>
      <c r="K86" s="40">
        <f>'ANNEXURE -III(Complete)'!K84*1.5</f>
        <v>22060.5</v>
      </c>
      <c r="L86" s="40">
        <f>'ANNEXURE -III(Complete)'!L84*1.5</f>
        <v>5181</v>
      </c>
      <c r="M86" s="38">
        <f>SUM(E86:L86)</f>
        <v>311713.5</v>
      </c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</row>
    <row r="87" spans="2:253" ht="15.75" x14ac:dyDescent="0.25">
      <c r="B87" s="35"/>
      <c r="E87" s="40"/>
      <c r="F87" s="40"/>
      <c r="G87" s="40"/>
      <c r="H87" s="40"/>
      <c r="I87" s="40"/>
      <c r="J87" s="40"/>
      <c r="K87" s="40"/>
      <c r="L87" s="40"/>
      <c r="M87" s="38"/>
    </row>
    <row r="88" spans="2:253" ht="15.75" x14ac:dyDescent="0.25">
      <c r="B88" s="35">
        <v>26</v>
      </c>
      <c r="C88" s="31" t="s">
        <v>499</v>
      </c>
      <c r="D88" s="31" t="s">
        <v>429</v>
      </c>
      <c r="E88" s="40">
        <f>'ANNEXURE -III(Complete)'!E86*1.5</f>
        <v>105480</v>
      </c>
      <c r="F88" s="40">
        <f>'ANNEXURE -III(Complete)'!F86*1.5</f>
        <v>32400</v>
      </c>
      <c r="G88" s="40">
        <f>'ANNEXURE -III(Complete)'!G86*1.5</f>
        <v>82728</v>
      </c>
      <c r="H88" s="40">
        <f>'ANNEXURE -III(Complete)'!H86*1.5</f>
        <v>41364</v>
      </c>
      <c r="I88" s="40">
        <f>'ANNEXURE -III(Complete)'!I86*1.5</f>
        <v>37800</v>
      </c>
      <c r="J88" s="40">
        <f>'ANNEXURE -III(Complete)'!J86*1.5</f>
        <v>0</v>
      </c>
      <c r="K88" s="40">
        <f>'ANNEXURE -III(Complete)'!K86*1.5</f>
        <v>22060.5</v>
      </c>
      <c r="L88" s="40">
        <f>'ANNEXURE -III(Complete)'!L86*1.5</f>
        <v>5181</v>
      </c>
      <c r="M88" s="38">
        <f>SUM(E88:L88)</f>
        <v>327013.5</v>
      </c>
    </row>
    <row r="89" spans="2:253" x14ac:dyDescent="0.2">
      <c r="B89" s="35"/>
    </row>
    <row r="90" spans="2:253" ht="15.75" x14ac:dyDescent="0.25">
      <c r="B90" s="35">
        <v>27</v>
      </c>
      <c r="C90" s="31" t="s">
        <v>276</v>
      </c>
      <c r="D90" s="42" t="s">
        <v>488</v>
      </c>
      <c r="E90" s="40">
        <f>'ANNEXURE -III(Complete)'!E88*1.5</f>
        <v>192600</v>
      </c>
      <c r="F90" s="40">
        <f>'ANNEXURE -III(Complete)'!F88*1.5</f>
        <v>43200</v>
      </c>
      <c r="G90" s="40">
        <f>'ANNEXURE -III(Complete)'!G88*1.5</f>
        <v>141480</v>
      </c>
      <c r="H90" s="40">
        <f>'ANNEXURE -III(Complete)'!H88*1.5</f>
        <v>70740</v>
      </c>
      <c r="I90" s="40">
        <f>'ANNEXURE -III(Complete)'!I88*1.5</f>
        <v>54000</v>
      </c>
      <c r="J90" s="40">
        <f>'ANNEXURE -III(Complete)'!J88*1.5</f>
        <v>0</v>
      </c>
      <c r="K90" s="40">
        <f>'ANNEXURE -III(Complete)'!K88*1.5</f>
        <v>0</v>
      </c>
      <c r="L90" s="40">
        <f>'ANNEXURE -III(Complete)'!L88*1.5</f>
        <v>5181</v>
      </c>
      <c r="M90" s="38">
        <f>SUM(E90:L90)</f>
        <v>507201</v>
      </c>
    </row>
    <row r="91" spans="2:253" ht="15.75" x14ac:dyDescent="0.25">
      <c r="B91" s="35"/>
      <c r="D91" s="42"/>
      <c r="E91" s="42"/>
      <c r="F91" s="42"/>
      <c r="G91" s="42"/>
      <c r="H91" s="42"/>
      <c r="I91" s="42"/>
      <c r="J91" s="42"/>
      <c r="K91" s="42"/>
      <c r="L91" s="42"/>
      <c r="M91" s="38"/>
    </row>
    <row r="92" spans="2:253" ht="15.75" x14ac:dyDescent="0.25">
      <c r="B92" s="35">
        <v>28</v>
      </c>
      <c r="C92" s="31" t="s">
        <v>277</v>
      </c>
      <c r="D92" s="42" t="s">
        <v>488</v>
      </c>
      <c r="E92" s="40">
        <f>'ANNEXURE -III(Complete)'!E90*1.5</f>
        <v>192600</v>
      </c>
      <c r="F92" s="40">
        <f>'ANNEXURE -III(Complete)'!F90*1.5</f>
        <v>43200</v>
      </c>
      <c r="G92" s="40">
        <f>'ANNEXURE -III(Complete)'!G90*1.5</f>
        <v>141480</v>
      </c>
      <c r="H92" s="40">
        <f>'ANNEXURE -III(Complete)'!H90*1.5</f>
        <v>70740</v>
      </c>
      <c r="I92" s="40">
        <f>'ANNEXURE -III(Complete)'!I90*1.5</f>
        <v>54000</v>
      </c>
      <c r="J92" s="40">
        <f>'ANNEXURE -III(Complete)'!J90*1.5</f>
        <v>0</v>
      </c>
      <c r="K92" s="40">
        <f>'ANNEXURE -III(Complete)'!K90*1.5</f>
        <v>0</v>
      </c>
      <c r="L92" s="40">
        <f>'ANNEXURE -III(Complete)'!L90*1.5</f>
        <v>5181</v>
      </c>
      <c r="M92" s="38">
        <f>SUM(E92:L92)</f>
        <v>507201</v>
      </c>
    </row>
    <row r="93" spans="2:253" ht="15.75" x14ac:dyDescent="0.25">
      <c r="B93" s="35"/>
      <c r="D93" s="42"/>
      <c r="E93" s="42"/>
      <c r="F93" s="42"/>
      <c r="G93" s="42"/>
      <c r="H93" s="42"/>
      <c r="I93" s="42"/>
      <c r="J93" s="42"/>
      <c r="K93" s="42"/>
      <c r="L93" s="42"/>
      <c r="M93" s="38"/>
    </row>
    <row r="94" spans="2:253" ht="15.75" x14ac:dyDescent="0.25">
      <c r="B94" s="35">
        <v>29</v>
      </c>
      <c r="C94" s="31" t="s">
        <v>278</v>
      </c>
      <c r="D94" s="42" t="s">
        <v>488</v>
      </c>
      <c r="E94" s="40">
        <f>'ANNEXURE -III(Complete)'!E92*1.5</f>
        <v>181260</v>
      </c>
      <c r="F94" s="40">
        <f>'ANNEXURE -III(Complete)'!F92*1.5</f>
        <v>43200</v>
      </c>
      <c r="G94" s="40">
        <f>'ANNEXURE -III(Complete)'!G92*1.5</f>
        <v>134676</v>
      </c>
      <c r="H94" s="40">
        <f>'ANNEXURE -III(Complete)'!H92*1.5</f>
        <v>67338</v>
      </c>
      <c r="I94" s="40">
        <f>'ANNEXURE -III(Complete)'!I92*1.5</f>
        <v>54000</v>
      </c>
      <c r="J94" s="40">
        <f>'ANNEXURE -III(Complete)'!J92*1.5</f>
        <v>0</v>
      </c>
      <c r="K94" s="40">
        <f>'ANNEXURE -III(Complete)'!K92*1.5</f>
        <v>0</v>
      </c>
      <c r="L94" s="40">
        <f>'ANNEXURE -III(Complete)'!L92*1.5</f>
        <v>5181</v>
      </c>
      <c r="M94" s="38">
        <f>SUM(E94:L94)</f>
        <v>485655</v>
      </c>
    </row>
    <row r="95" spans="2:253" ht="15.75" x14ac:dyDescent="0.25">
      <c r="B95" s="35"/>
      <c r="D95" s="42"/>
      <c r="E95" s="42"/>
      <c r="F95" s="42"/>
      <c r="G95" s="42"/>
      <c r="H95" s="42"/>
      <c r="I95" s="42"/>
      <c r="J95" s="42"/>
      <c r="K95" s="42"/>
      <c r="L95" s="42"/>
      <c r="M95" s="38"/>
    </row>
    <row r="96" spans="2:253" ht="15.75" x14ac:dyDescent="0.25">
      <c r="B96" s="35">
        <v>30</v>
      </c>
      <c r="C96" s="31" t="s">
        <v>279</v>
      </c>
      <c r="D96" s="42" t="s">
        <v>420</v>
      </c>
      <c r="E96" s="40">
        <f>'ANNEXURE -III(Complete)'!E94*1.5</f>
        <v>297900</v>
      </c>
      <c r="F96" s="40">
        <f>'ANNEXURE -III(Complete)'!F94*1.5</f>
        <v>75600</v>
      </c>
      <c r="G96" s="40">
        <f>'ANNEXURE -III(Complete)'!G94*1.5</f>
        <v>224100</v>
      </c>
      <c r="H96" s="40">
        <f>'ANNEXURE -III(Complete)'!H94*1.5</f>
        <v>112050</v>
      </c>
      <c r="I96" s="40">
        <f>'ANNEXURE -III(Complete)'!I94*1.5</f>
        <v>54000</v>
      </c>
      <c r="J96" s="40">
        <f>'ANNEXURE -III(Complete)'!J94*1.5</f>
        <v>0</v>
      </c>
      <c r="K96" s="40">
        <f>'ANNEXURE -III(Complete)'!K94*1.5</f>
        <v>0</v>
      </c>
      <c r="L96" s="40">
        <f>'ANNEXURE -III(Complete)'!L94*1.5</f>
        <v>5181</v>
      </c>
      <c r="M96" s="38">
        <f>SUM(E96:L96)</f>
        <v>768831</v>
      </c>
    </row>
    <row r="97" spans="2:13" ht="15.75" x14ac:dyDescent="0.25">
      <c r="B97" s="35"/>
      <c r="D97" s="42"/>
      <c r="E97" s="42"/>
      <c r="F97" s="42"/>
      <c r="G97" s="42"/>
      <c r="H97" s="42"/>
      <c r="I97" s="42"/>
      <c r="J97" s="42"/>
      <c r="K97" s="42"/>
      <c r="L97" s="42"/>
      <c r="M97" s="38"/>
    </row>
    <row r="98" spans="2:13" ht="15.75" x14ac:dyDescent="0.25">
      <c r="B98" s="35">
        <v>31</v>
      </c>
      <c r="C98" s="31" t="s">
        <v>280</v>
      </c>
      <c r="D98" s="42" t="s">
        <v>420</v>
      </c>
      <c r="E98" s="40">
        <f>'ANNEXURE -III(Complete)'!E96*1.5</f>
        <v>105480</v>
      </c>
      <c r="F98" s="40">
        <f>'ANNEXURE -III(Complete)'!F96*1.5</f>
        <v>75600</v>
      </c>
      <c r="G98" s="40">
        <f>'ANNEXURE -III(Complete)'!G96*1.5</f>
        <v>108648</v>
      </c>
      <c r="H98" s="40">
        <f>'ANNEXURE -III(Complete)'!H96*1.5</f>
        <v>54324</v>
      </c>
      <c r="I98" s="40">
        <f>'ANNEXURE -III(Complete)'!I96*1.5</f>
        <v>54000</v>
      </c>
      <c r="J98" s="40">
        <f>'ANNEXURE -III(Complete)'!J96*1.5</f>
        <v>0</v>
      </c>
      <c r="K98" s="40">
        <f>'ANNEXURE -III(Complete)'!K96*1.5</f>
        <v>0</v>
      </c>
      <c r="L98" s="40">
        <f>'ANNEXURE -III(Complete)'!L96*1.5</f>
        <v>5181</v>
      </c>
      <c r="M98" s="38">
        <f>SUM(E98:L98)</f>
        <v>403233</v>
      </c>
    </row>
    <row r="99" spans="2:13" ht="15.75" x14ac:dyDescent="0.25">
      <c r="B99" s="35"/>
      <c r="D99" s="42"/>
      <c r="E99" s="42"/>
      <c r="F99" s="42"/>
      <c r="G99" s="42"/>
      <c r="H99" s="42"/>
      <c r="I99" s="42"/>
      <c r="J99" s="42"/>
      <c r="K99" s="42"/>
      <c r="L99" s="42"/>
      <c r="M99" s="38"/>
    </row>
    <row r="100" spans="2:13" ht="15.75" x14ac:dyDescent="0.25">
      <c r="B100" s="35">
        <v>32</v>
      </c>
      <c r="C100" s="31" t="s">
        <v>281</v>
      </c>
      <c r="D100" s="42" t="s">
        <v>420</v>
      </c>
      <c r="E100" s="40">
        <f>'ANNEXURE -III(Complete)'!E98*1.5</f>
        <v>291240</v>
      </c>
      <c r="F100" s="40">
        <f>'ANNEXURE -III(Complete)'!F98*1.5</f>
        <v>75600</v>
      </c>
      <c r="G100" s="40">
        <f>'ANNEXURE -III(Complete)'!G98*1.5</f>
        <v>220104</v>
      </c>
      <c r="H100" s="40">
        <f>'ANNEXURE -III(Complete)'!H98*1.5</f>
        <v>110052</v>
      </c>
      <c r="I100" s="40">
        <f>'ANNEXURE -III(Complete)'!I98*1.5</f>
        <v>54000</v>
      </c>
      <c r="J100" s="40">
        <f>'ANNEXURE -III(Complete)'!J98*1.5</f>
        <v>0</v>
      </c>
      <c r="K100" s="40">
        <f>'ANNEXURE -III(Complete)'!K98*1.5</f>
        <v>0</v>
      </c>
      <c r="L100" s="40">
        <f>'ANNEXURE -III(Complete)'!L98*1.5</f>
        <v>5181</v>
      </c>
      <c r="M100" s="38">
        <f>SUM(E100:L100)</f>
        <v>756177</v>
      </c>
    </row>
    <row r="101" spans="2:13" ht="15.75" x14ac:dyDescent="0.25">
      <c r="B101" s="35"/>
      <c r="D101" s="42"/>
      <c r="E101" s="42"/>
      <c r="F101" s="42"/>
      <c r="G101" s="42"/>
      <c r="H101" s="42"/>
      <c r="I101" s="42"/>
      <c r="J101" s="42"/>
      <c r="K101" s="42"/>
      <c r="L101" s="42"/>
      <c r="M101" s="38"/>
    </row>
    <row r="102" spans="2:13" ht="15.75" x14ac:dyDescent="0.25">
      <c r="B102" s="35">
        <v>33</v>
      </c>
      <c r="C102" s="31" t="s">
        <v>282</v>
      </c>
      <c r="D102" s="42" t="s">
        <v>488</v>
      </c>
      <c r="E102" s="40">
        <f>'ANNEXURE -III(Complete)'!E100*1.5</f>
        <v>191916</v>
      </c>
      <c r="F102" s="40">
        <f>'ANNEXURE -III(Complete)'!F100*1.5</f>
        <v>43200</v>
      </c>
      <c r="G102" s="40">
        <f>'ANNEXURE -III(Complete)'!G100*1.5</f>
        <v>141069</v>
      </c>
      <c r="H102" s="40">
        <f>'ANNEXURE -III(Complete)'!H100*1.5</f>
        <v>70534.5</v>
      </c>
      <c r="I102" s="40">
        <f>'ANNEXURE -III(Complete)'!I100*1.5</f>
        <v>54000</v>
      </c>
      <c r="J102" s="40">
        <f>'ANNEXURE -III(Complete)'!J100*1.5</f>
        <v>0</v>
      </c>
      <c r="K102" s="40">
        <f>'ANNEXURE -III(Complete)'!K100*1.5</f>
        <v>0</v>
      </c>
      <c r="L102" s="40">
        <f>'ANNEXURE -III(Complete)'!L100*1.5</f>
        <v>5181</v>
      </c>
      <c r="M102" s="38">
        <f>SUM(E102:L102)</f>
        <v>505900.5</v>
      </c>
    </row>
    <row r="103" spans="2:13" ht="15.75" x14ac:dyDescent="0.25">
      <c r="B103" s="35"/>
      <c r="D103" s="42"/>
      <c r="E103" s="42"/>
      <c r="F103" s="42"/>
      <c r="G103" s="42"/>
      <c r="H103" s="42"/>
      <c r="I103" s="42"/>
      <c r="J103" s="42"/>
      <c r="K103" s="42"/>
      <c r="L103" s="42"/>
      <c r="M103" s="38"/>
    </row>
    <row r="104" spans="2:13" ht="15.75" x14ac:dyDescent="0.25">
      <c r="B104" s="35">
        <v>34</v>
      </c>
      <c r="C104" s="31" t="s">
        <v>283</v>
      </c>
      <c r="D104" s="42" t="s">
        <v>488</v>
      </c>
      <c r="E104" s="40">
        <f>'ANNEXURE -III(Complete)'!E102*1.5</f>
        <v>192600</v>
      </c>
      <c r="F104" s="40">
        <f>'ANNEXURE -III(Complete)'!F102*1.5</f>
        <v>43200</v>
      </c>
      <c r="G104" s="40">
        <f>'ANNEXURE -III(Complete)'!G102*1.5</f>
        <v>141480</v>
      </c>
      <c r="H104" s="40">
        <f>'ANNEXURE -III(Complete)'!H102*1.5</f>
        <v>70740</v>
      </c>
      <c r="I104" s="40">
        <f>'ANNEXURE -III(Complete)'!I102*1.5</f>
        <v>54000</v>
      </c>
      <c r="J104" s="40">
        <f>'ANNEXURE -III(Complete)'!J102*1.5</f>
        <v>0</v>
      </c>
      <c r="K104" s="40">
        <f>'ANNEXURE -III(Complete)'!K102*1.5</f>
        <v>0</v>
      </c>
      <c r="L104" s="40">
        <f>'ANNEXURE -III(Complete)'!L102*1.5</f>
        <v>5181</v>
      </c>
      <c r="M104" s="38">
        <f>SUM(E104:L104)</f>
        <v>507201</v>
      </c>
    </row>
    <row r="105" spans="2:13" ht="15.75" x14ac:dyDescent="0.25">
      <c r="B105" s="35"/>
      <c r="D105" s="42"/>
      <c r="E105" s="42"/>
      <c r="F105" s="42"/>
      <c r="G105" s="42"/>
      <c r="H105" s="42"/>
      <c r="I105" s="42"/>
      <c r="J105" s="42"/>
      <c r="K105" s="98"/>
      <c r="L105" s="42"/>
      <c r="M105" s="38"/>
    </row>
    <row r="106" spans="2:13" ht="15.75" x14ac:dyDescent="0.25">
      <c r="B106" s="35">
        <v>35</v>
      </c>
      <c r="C106" s="31" t="s">
        <v>284</v>
      </c>
      <c r="D106" s="42" t="s">
        <v>488</v>
      </c>
      <c r="E106" s="40">
        <f>'ANNEXURE -III(Complete)'!E104*1.5</f>
        <v>181260</v>
      </c>
      <c r="F106" s="40">
        <f>'ANNEXURE -III(Complete)'!F104*1.5</f>
        <v>43200</v>
      </c>
      <c r="G106" s="40">
        <f>'ANNEXURE -III(Complete)'!G104*1.5</f>
        <v>134676</v>
      </c>
      <c r="H106" s="40">
        <f>'ANNEXURE -III(Complete)'!H104*1.5</f>
        <v>67338</v>
      </c>
      <c r="I106" s="40">
        <f>'ANNEXURE -III(Complete)'!I104*1.5</f>
        <v>54000</v>
      </c>
      <c r="J106" s="40">
        <f>'ANNEXURE -III(Complete)'!J104*1.5</f>
        <v>0</v>
      </c>
      <c r="K106" s="40">
        <f>'ANNEXURE -III(Complete)'!K104*1.5</f>
        <v>0</v>
      </c>
      <c r="L106" s="40">
        <f>'ANNEXURE -III(Complete)'!L104*1.5</f>
        <v>5181</v>
      </c>
      <c r="M106" s="38">
        <f>SUM(E106:L106)</f>
        <v>485655</v>
      </c>
    </row>
    <row r="107" spans="2:13" ht="15.75" x14ac:dyDescent="0.25">
      <c r="B107" s="35"/>
      <c r="D107" s="42"/>
      <c r="E107" s="42"/>
      <c r="F107" s="42"/>
      <c r="G107" s="42"/>
      <c r="H107" s="42"/>
      <c r="I107" s="42"/>
      <c r="J107" s="42"/>
      <c r="K107" s="98"/>
      <c r="L107" s="42"/>
      <c r="M107" s="38"/>
    </row>
    <row r="108" spans="2:13" ht="15.75" x14ac:dyDescent="0.25">
      <c r="B108" s="35">
        <v>36</v>
      </c>
      <c r="C108" s="31" t="s">
        <v>285</v>
      </c>
      <c r="D108" s="42" t="s">
        <v>420</v>
      </c>
      <c r="E108" s="40">
        <f>'ANNEXURE -III(Complete)'!E106*1.5</f>
        <v>291240</v>
      </c>
      <c r="F108" s="40">
        <f>'ANNEXURE -III(Complete)'!F106*1.5</f>
        <v>75600</v>
      </c>
      <c r="G108" s="40">
        <f>'ANNEXURE -III(Complete)'!G106*1.5</f>
        <v>220104</v>
      </c>
      <c r="H108" s="40">
        <f>'ANNEXURE -III(Complete)'!H106*1.5</f>
        <v>110052</v>
      </c>
      <c r="I108" s="40">
        <f>'ANNEXURE -III(Complete)'!I106*1.5</f>
        <v>54000</v>
      </c>
      <c r="J108" s="40">
        <f>'ANNEXURE -III(Complete)'!J106*1.5</f>
        <v>0</v>
      </c>
      <c r="K108" s="40">
        <f>'ANNEXURE -III(Complete)'!K106*1.5</f>
        <v>0</v>
      </c>
      <c r="L108" s="40">
        <f>'ANNEXURE -III(Complete)'!L106*1.5</f>
        <v>5181</v>
      </c>
      <c r="M108" s="38">
        <f>SUM(E108:L108)</f>
        <v>756177</v>
      </c>
    </row>
    <row r="109" spans="2:13" ht="15.75" x14ac:dyDescent="0.25">
      <c r="B109" s="35"/>
      <c r="D109" s="42"/>
      <c r="E109" s="42"/>
      <c r="F109" s="42"/>
      <c r="G109" s="42"/>
      <c r="H109" s="42"/>
      <c r="I109" s="42"/>
      <c r="J109" s="42"/>
      <c r="K109" s="98"/>
      <c r="L109" s="42"/>
      <c r="M109" s="38"/>
    </row>
    <row r="110" spans="2:13" ht="15.75" x14ac:dyDescent="0.25">
      <c r="B110" s="35">
        <v>37</v>
      </c>
      <c r="C110" s="31" t="s">
        <v>286</v>
      </c>
      <c r="D110" s="42" t="s">
        <v>488</v>
      </c>
      <c r="E110" s="40">
        <f>'ANNEXURE -III(Complete)'!E108*1.5</f>
        <v>150660</v>
      </c>
      <c r="F110" s="40">
        <f>'ANNEXURE -III(Complete)'!F108*1.5</f>
        <v>43200</v>
      </c>
      <c r="G110" s="40">
        <f>'ANNEXURE -III(Complete)'!G108*1.5</f>
        <v>116316</v>
      </c>
      <c r="H110" s="40">
        <f>'ANNEXURE -III(Complete)'!H108*1.5</f>
        <v>58158</v>
      </c>
      <c r="I110" s="40">
        <f>'ANNEXURE -III(Complete)'!I108*1.5</f>
        <v>54000</v>
      </c>
      <c r="J110" s="40">
        <f>'ANNEXURE -III(Complete)'!J108*1.5</f>
        <v>0</v>
      </c>
      <c r="K110" s="40">
        <f>'ANNEXURE -III(Complete)'!K108*1.5</f>
        <v>31017</v>
      </c>
      <c r="L110" s="40">
        <f>'ANNEXURE -III(Complete)'!L108*1.5</f>
        <v>5181</v>
      </c>
      <c r="M110" s="38">
        <f>SUM(E110:L110)</f>
        <v>458532</v>
      </c>
    </row>
    <row r="111" spans="2:13" ht="15.75" x14ac:dyDescent="0.25">
      <c r="B111" s="35"/>
      <c r="D111" s="42"/>
      <c r="E111" s="42"/>
      <c r="F111" s="42"/>
      <c r="G111" s="42"/>
      <c r="H111" s="42"/>
      <c r="I111" s="42"/>
      <c r="J111" s="42"/>
      <c r="K111" s="98"/>
      <c r="L111" s="42"/>
      <c r="M111" s="38"/>
    </row>
    <row r="112" spans="2:13" ht="15.75" x14ac:dyDescent="0.25">
      <c r="B112" s="35">
        <v>38</v>
      </c>
      <c r="C112" s="31" t="s">
        <v>287</v>
      </c>
      <c r="D112" s="42" t="s">
        <v>489</v>
      </c>
      <c r="E112" s="40">
        <f>'ANNEXURE -III(Complete)'!E110*1.5</f>
        <v>150660</v>
      </c>
      <c r="F112" s="40">
        <f>'ANNEXURE -III(Complete)'!F110*1.5</f>
        <v>43200</v>
      </c>
      <c r="G112" s="40">
        <f>'ANNEXURE -III(Complete)'!G110*1.5</f>
        <v>116316</v>
      </c>
      <c r="H112" s="40">
        <f>'ANNEXURE -III(Complete)'!H110*1.5</f>
        <v>58158</v>
      </c>
      <c r="I112" s="40">
        <f>'ANNEXURE -III(Complete)'!I110*1.5</f>
        <v>54000</v>
      </c>
      <c r="J112" s="40">
        <f>'ANNEXURE -III(Complete)'!J110*1.5</f>
        <v>0</v>
      </c>
      <c r="K112" s="40">
        <f>'ANNEXURE -III(Complete)'!K110*1.5</f>
        <v>31017</v>
      </c>
      <c r="L112" s="40">
        <f>'ANNEXURE -III(Complete)'!L110*1.5</f>
        <v>5181</v>
      </c>
      <c r="M112" s="38">
        <f>SUM(E112:L112)</f>
        <v>458532</v>
      </c>
    </row>
    <row r="113" spans="1:13" ht="15.75" x14ac:dyDescent="0.25">
      <c r="B113" s="35"/>
      <c r="D113" s="42"/>
      <c r="E113" s="42"/>
      <c r="F113" s="42"/>
      <c r="G113" s="42"/>
      <c r="H113" s="42"/>
      <c r="I113" s="42"/>
      <c r="J113" s="42"/>
      <c r="K113" s="98"/>
      <c r="L113" s="42"/>
      <c r="M113" s="38"/>
    </row>
    <row r="114" spans="1:13" ht="15.75" x14ac:dyDescent="0.25">
      <c r="B114" s="35">
        <v>39</v>
      </c>
      <c r="C114" s="31" t="s">
        <v>288</v>
      </c>
      <c r="D114" s="42" t="s">
        <v>489</v>
      </c>
      <c r="E114" s="40">
        <f>'ANNEXURE -III(Complete)'!E112*1.5</f>
        <v>150660</v>
      </c>
      <c r="F114" s="40">
        <f>'ANNEXURE -III(Complete)'!F112*1.5</f>
        <v>43200</v>
      </c>
      <c r="G114" s="40">
        <f>'ANNEXURE -III(Complete)'!G112*1.5</f>
        <v>116316</v>
      </c>
      <c r="H114" s="40">
        <f>'ANNEXURE -III(Complete)'!H112*1.5</f>
        <v>58158</v>
      </c>
      <c r="I114" s="40">
        <f>'ANNEXURE -III(Complete)'!I112*1.5</f>
        <v>54000</v>
      </c>
      <c r="J114" s="40">
        <f>'ANNEXURE -III(Complete)'!J112*1.5</f>
        <v>0</v>
      </c>
      <c r="K114" s="40">
        <f>'ANNEXURE -III(Complete)'!K112*1.5</f>
        <v>31017</v>
      </c>
      <c r="L114" s="40">
        <f>'ANNEXURE -III(Complete)'!L112*1.5</f>
        <v>5181</v>
      </c>
      <c r="M114" s="38">
        <f>SUM(E114:L114)</f>
        <v>458532</v>
      </c>
    </row>
    <row r="115" spans="1:13" ht="15.75" x14ac:dyDescent="0.25">
      <c r="B115" s="35"/>
      <c r="D115" s="42"/>
      <c r="E115" s="42"/>
      <c r="F115" s="42"/>
      <c r="G115" s="42"/>
      <c r="H115" s="42"/>
      <c r="I115" s="42"/>
      <c r="J115" s="42"/>
      <c r="K115" s="98"/>
      <c r="L115" s="42"/>
      <c r="M115" s="38"/>
    </row>
    <row r="116" spans="1:13" ht="15.75" x14ac:dyDescent="0.25">
      <c r="B116" s="35">
        <v>40</v>
      </c>
      <c r="C116" s="31" t="s">
        <v>291</v>
      </c>
      <c r="D116" s="31" t="s">
        <v>489</v>
      </c>
      <c r="E116" s="40">
        <f>'ANNEXURE -III(Complete)'!E114*1.5</f>
        <v>150660</v>
      </c>
      <c r="F116" s="40">
        <f>'ANNEXURE -III(Complete)'!F114*1.5</f>
        <v>43200</v>
      </c>
      <c r="G116" s="40">
        <f>'ANNEXURE -III(Complete)'!G114*1.5</f>
        <v>116316</v>
      </c>
      <c r="H116" s="40">
        <f>'ANNEXURE -III(Complete)'!H114*1.5</f>
        <v>58158</v>
      </c>
      <c r="I116" s="40">
        <f>'ANNEXURE -III(Complete)'!I114*1.5</f>
        <v>54000</v>
      </c>
      <c r="J116" s="40">
        <f>'ANNEXURE -III(Complete)'!J114*1.5</f>
        <v>0</v>
      </c>
      <c r="K116" s="40">
        <f>'ANNEXURE -III(Complete)'!K114*1.5</f>
        <v>31017</v>
      </c>
      <c r="L116" s="40">
        <f>'ANNEXURE -III(Complete)'!L114*1.5</f>
        <v>5181</v>
      </c>
      <c r="M116" s="38">
        <f>SUM(E116:L116)</f>
        <v>458532</v>
      </c>
    </row>
    <row r="117" spans="1:13" ht="15.75" x14ac:dyDescent="0.25">
      <c r="B117" s="35"/>
      <c r="D117" s="42"/>
      <c r="E117" s="42"/>
      <c r="F117" s="42"/>
      <c r="G117" s="42"/>
      <c r="H117" s="42"/>
      <c r="I117" s="42"/>
      <c r="J117" s="42"/>
      <c r="K117" s="98"/>
      <c r="L117" s="42"/>
      <c r="M117" s="38"/>
    </row>
    <row r="118" spans="1:13" ht="15.75" x14ac:dyDescent="0.25">
      <c r="A118" s="111"/>
      <c r="B118" s="35">
        <v>41</v>
      </c>
      <c r="C118" s="111" t="s">
        <v>289</v>
      </c>
      <c r="D118" s="31" t="s">
        <v>489</v>
      </c>
      <c r="E118" s="40">
        <f>'ANNEXURE -III(Complete)'!E116*1.5</f>
        <v>113940</v>
      </c>
      <c r="F118" s="40">
        <f>'ANNEXURE -III(Complete)'!F116*1.5</f>
        <v>43200</v>
      </c>
      <c r="G118" s="40">
        <f>'ANNEXURE -III(Complete)'!G116*1.5</f>
        <v>94284</v>
      </c>
      <c r="H118" s="40">
        <f>'ANNEXURE -III(Complete)'!H116*1.5</f>
        <v>47142</v>
      </c>
      <c r="I118" s="40">
        <f>'ANNEXURE -III(Complete)'!I116*1.5</f>
        <v>22500</v>
      </c>
      <c r="J118" s="40">
        <f>'ANNEXURE -III(Complete)'!J116*1.5</f>
        <v>0</v>
      </c>
      <c r="K118" s="40">
        <f>'ANNEXURE -III(Complete)'!K116*1.5</f>
        <v>25143</v>
      </c>
      <c r="L118" s="40">
        <f>'ANNEXURE -III(Complete)'!L116*1.5</f>
        <v>5181</v>
      </c>
      <c r="M118" s="38">
        <f>SUM(E118:L118)</f>
        <v>351390</v>
      </c>
    </row>
    <row r="119" spans="1:13" ht="15.75" x14ac:dyDescent="0.25">
      <c r="B119" s="35"/>
      <c r="D119" s="42"/>
      <c r="E119" s="42"/>
      <c r="F119" s="42"/>
      <c r="G119" s="42"/>
      <c r="H119" s="42"/>
      <c r="I119" s="42"/>
      <c r="J119" s="42"/>
      <c r="K119" s="98"/>
      <c r="L119" s="42"/>
      <c r="M119" s="38"/>
    </row>
    <row r="120" spans="1:13" ht="15.75" x14ac:dyDescent="0.25">
      <c r="A120" s="111"/>
      <c r="B120" s="35">
        <v>42</v>
      </c>
      <c r="C120" s="111" t="s">
        <v>290</v>
      </c>
      <c r="D120" s="42" t="s">
        <v>489</v>
      </c>
      <c r="E120" s="40">
        <f>'ANNEXURE -III(Complete)'!E118*1.5</f>
        <v>113940</v>
      </c>
      <c r="F120" s="40">
        <f>'ANNEXURE -III(Complete)'!F118*1.5</f>
        <v>43200</v>
      </c>
      <c r="G120" s="40">
        <f>'ANNEXURE -III(Complete)'!G118*1.5</f>
        <v>94284</v>
      </c>
      <c r="H120" s="40">
        <f>'ANNEXURE -III(Complete)'!H118*1.5</f>
        <v>47142</v>
      </c>
      <c r="I120" s="40">
        <f>'ANNEXURE -III(Complete)'!I118*1.5</f>
        <v>22500</v>
      </c>
      <c r="J120" s="40">
        <f>'ANNEXURE -III(Complete)'!J118*1.5</f>
        <v>0</v>
      </c>
      <c r="K120" s="40">
        <f>'ANNEXURE -III(Complete)'!K118*1.5</f>
        <v>25143</v>
      </c>
      <c r="L120" s="40">
        <f>'ANNEXURE -III(Complete)'!L118*1.5</f>
        <v>5181</v>
      </c>
      <c r="M120" s="38">
        <f>SUM(E120:L120)</f>
        <v>351390</v>
      </c>
    </row>
    <row r="121" spans="1:13" ht="15.75" x14ac:dyDescent="0.25">
      <c r="B121" s="35"/>
      <c r="D121" s="42"/>
      <c r="E121" s="42"/>
      <c r="F121" s="42"/>
      <c r="G121" s="42"/>
      <c r="H121" s="42"/>
      <c r="I121" s="42"/>
      <c r="J121" s="42"/>
      <c r="K121" s="98"/>
      <c r="L121" s="42"/>
      <c r="M121" s="38"/>
    </row>
    <row r="122" spans="1:13" ht="15.75" x14ac:dyDescent="0.25">
      <c r="B122" s="35">
        <v>43</v>
      </c>
      <c r="C122" s="31" t="s">
        <v>490</v>
      </c>
      <c r="D122" s="42" t="s">
        <v>420</v>
      </c>
      <c r="E122" s="40">
        <f>'ANNEXURE -III(Complete)'!E120*1.5</f>
        <v>187200</v>
      </c>
      <c r="F122" s="40">
        <f>'ANNEXURE -III(Complete)'!F120*1.5</f>
        <v>50400</v>
      </c>
      <c r="G122" s="40">
        <f>'ANNEXURE -III(Complete)'!G120*1.5</f>
        <v>142560</v>
      </c>
      <c r="H122" s="40">
        <f>'ANNEXURE -III(Complete)'!H120*1.5</f>
        <v>71280</v>
      </c>
      <c r="I122" s="40">
        <f>'ANNEXURE -III(Complete)'!I120*1.5</f>
        <v>54000</v>
      </c>
      <c r="J122" s="40">
        <f>'ANNEXURE -III(Complete)'!J120*1.5</f>
        <v>0</v>
      </c>
      <c r="K122" s="40">
        <f>'ANNEXURE -III(Complete)'!K120*1.5</f>
        <v>38016</v>
      </c>
      <c r="L122" s="40">
        <f>'ANNEXURE -III(Complete)'!L120*1.5</f>
        <v>5181</v>
      </c>
      <c r="M122" s="38">
        <f>SUM(E122:L122)</f>
        <v>548637</v>
      </c>
    </row>
    <row r="123" spans="1:13" ht="15.75" x14ac:dyDescent="0.25">
      <c r="B123" s="35"/>
      <c r="D123" s="42"/>
      <c r="E123" s="42"/>
      <c r="F123" s="42"/>
      <c r="G123" s="42"/>
      <c r="H123" s="42"/>
      <c r="I123" s="42"/>
      <c r="J123" s="42"/>
      <c r="K123" s="98"/>
      <c r="L123" s="42"/>
      <c r="M123" s="38"/>
    </row>
    <row r="124" spans="1:13" ht="15.75" x14ac:dyDescent="0.25">
      <c r="B124" s="35">
        <v>44</v>
      </c>
      <c r="C124" s="31" t="s">
        <v>500</v>
      </c>
      <c r="D124" s="42" t="s">
        <v>489</v>
      </c>
      <c r="E124" s="40">
        <f>'ANNEXURE -III(Complete)'!E122*1.5</f>
        <v>105480</v>
      </c>
      <c r="F124" s="40">
        <f>'ANNEXURE -III(Complete)'!F122*1.5</f>
        <v>43200</v>
      </c>
      <c r="G124" s="40">
        <f>'ANNEXURE -III(Complete)'!G122*1.5</f>
        <v>89208</v>
      </c>
      <c r="H124" s="40">
        <f>'ANNEXURE -III(Complete)'!H122*1.5</f>
        <v>44604</v>
      </c>
      <c r="I124" s="40">
        <f>'ANNEXURE -III(Complete)'!I122*1.5</f>
        <v>22500</v>
      </c>
      <c r="J124" s="40">
        <f>'ANNEXURE -III(Complete)'!J122*1.5</f>
        <v>0</v>
      </c>
      <c r="K124" s="40">
        <f>'ANNEXURE -III(Complete)'!K122*1.5</f>
        <v>23788.5</v>
      </c>
      <c r="L124" s="40">
        <f>'ANNEXURE -III(Complete)'!L122*1.5</f>
        <v>5181</v>
      </c>
      <c r="M124" s="38">
        <f>SUM(E124:L124)</f>
        <v>333961.5</v>
      </c>
    </row>
    <row r="125" spans="1:13" ht="15.75" x14ac:dyDescent="0.25">
      <c r="E125" s="42"/>
      <c r="F125" s="42"/>
      <c r="G125" s="42"/>
      <c r="H125" s="42"/>
      <c r="I125" s="42"/>
      <c r="J125" s="42"/>
      <c r="K125" s="42"/>
      <c r="L125" s="42"/>
      <c r="M125" s="38"/>
    </row>
    <row r="126" spans="1:13" ht="15.75" x14ac:dyDescent="0.25">
      <c r="B126" s="35">
        <v>45</v>
      </c>
      <c r="C126" s="31" t="s">
        <v>668</v>
      </c>
      <c r="D126" s="31" t="s">
        <v>667</v>
      </c>
      <c r="E126" s="40">
        <f>'ANNEXURE -III(Complete)'!E124*1.5</f>
        <v>167400</v>
      </c>
      <c r="F126" s="40">
        <f>'ANNEXURE -III(Complete)'!F124*1.5</f>
        <v>75600</v>
      </c>
      <c r="G126" s="40">
        <f>'ANNEXURE -III(Complete)'!G124*1.5</f>
        <v>145800</v>
      </c>
      <c r="H126" s="40">
        <f>'ANNEXURE -III(Complete)'!H124*1.5</f>
        <v>72900</v>
      </c>
      <c r="I126" s="40">
        <f>'ANNEXURE -III(Complete)'!I124*1.5</f>
        <v>54000</v>
      </c>
      <c r="J126" s="40">
        <f>'ANNEXURE -III(Complete)'!J124*1.5</f>
        <v>0</v>
      </c>
      <c r="K126" s="40">
        <f>'ANNEXURE -III(Complete)'!K124*1.5</f>
        <v>0</v>
      </c>
      <c r="L126" s="40">
        <f>'ANNEXURE -III(Complete)'!L124*1.5</f>
        <v>0</v>
      </c>
      <c r="M126" s="38">
        <f>SUM(E126:L126)</f>
        <v>515700</v>
      </c>
    </row>
    <row r="127" spans="1:13" ht="15.75" x14ac:dyDescent="0.25">
      <c r="B127" s="35"/>
      <c r="D127" s="42"/>
      <c r="E127" s="42"/>
      <c r="F127" s="42"/>
      <c r="G127" s="42"/>
      <c r="H127" s="42"/>
      <c r="I127" s="42"/>
      <c r="J127" s="42"/>
      <c r="K127" s="42"/>
      <c r="L127" s="42"/>
      <c r="M127" s="38"/>
    </row>
    <row r="128" spans="1:13" ht="15.75" x14ac:dyDescent="0.25">
      <c r="B128" s="35">
        <v>46</v>
      </c>
      <c r="C128" s="31" t="s">
        <v>666</v>
      </c>
      <c r="D128" s="31" t="s">
        <v>667</v>
      </c>
      <c r="E128" s="40">
        <f>'ANNEXURE -III(Complete)'!E126*1.5</f>
        <v>167400</v>
      </c>
      <c r="F128" s="40">
        <f>'ANNEXURE -III(Complete)'!F126*1.5</f>
        <v>75600</v>
      </c>
      <c r="G128" s="40">
        <f>'ANNEXURE -III(Complete)'!G126*1.5</f>
        <v>145800</v>
      </c>
      <c r="H128" s="40">
        <f>'ANNEXURE -III(Complete)'!H126*1.5</f>
        <v>72900</v>
      </c>
      <c r="I128" s="40">
        <f>'ANNEXURE -III(Complete)'!I126*1.5</f>
        <v>54000</v>
      </c>
      <c r="J128" s="40">
        <f>'ANNEXURE -III(Complete)'!J126*1.5</f>
        <v>0</v>
      </c>
      <c r="K128" s="40">
        <f>'ANNEXURE -III(Complete)'!K126*1.5</f>
        <v>0</v>
      </c>
      <c r="L128" s="40">
        <f>'ANNEXURE -III(Complete)'!L126*1.5</f>
        <v>0</v>
      </c>
      <c r="M128" s="38">
        <f>SUM(E128:L128)</f>
        <v>515700</v>
      </c>
    </row>
    <row r="129" spans="1:253" x14ac:dyDescent="0.2">
      <c r="E129" s="40"/>
      <c r="F129" s="40"/>
      <c r="G129" s="40"/>
      <c r="H129" s="40"/>
      <c r="I129" s="40"/>
      <c r="J129" s="40"/>
      <c r="K129" s="40"/>
      <c r="L129" s="40"/>
      <c r="M129" s="40"/>
    </row>
    <row r="130" spans="1:253" s="5" customFormat="1" ht="16.5" thickBot="1" x14ac:dyDescent="0.3">
      <c r="A130" s="92"/>
      <c r="B130" s="31"/>
      <c r="C130" s="31"/>
      <c r="D130" s="31"/>
      <c r="E130" s="71">
        <f t="shared" ref="E130:M130" si="0">SUM(E38:E129)</f>
        <v>7438698</v>
      </c>
      <c r="F130" s="71">
        <f t="shared" si="0"/>
        <v>2064600</v>
      </c>
      <c r="G130" s="71">
        <f t="shared" si="0"/>
        <v>5701978.5</v>
      </c>
      <c r="H130" s="71">
        <f t="shared" si="0"/>
        <v>2850988.5</v>
      </c>
      <c r="I130" s="71">
        <f t="shared" si="0"/>
        <v>1869300</v>
      </c>
      <c r="J130" s="71">
        <f t="shared" si="0"/>
        <v>0</v>
      </c>
      <c r="K130" s="71">
        <f t="shared" si="0"/>
        <v>399600</v>
      </c>
      <c r="L130" s="71">
        <f t="shared" si="0"/>
        <v>227964</v>
      </c>
      <c r="M130" s="71">
        <f t="shared" si="0"/>
        <v>20553129</v>
      </c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92"/>
      <c r="BE130" s="92"/>
      <c r="BF130" s="92"/>
      <c r="BG130" s="92"/>
      <c r="BH130" s="92"/>
      <c r="BI130" s="92"/>
      <c r="BJ130" s="92"/>
      <c r="BK130" s="92"/>
      <c r="BL130" s="92"/>
      <c r="BM130" s="92"/>
      <c r="BN130" s="92"/>
      <c r="BO130" s="92"/>
      <c r="BP130" s="92"/>
      <c r="BQ130" s="92"/>
      <c r="BR130" s="92"/>
      <c r="BS130" s="92"/>
      <c r="BT130" s="92"/>
      <c r="BU130" s="92"/>
      <c r="BV130" s="92"/>
      <c r="BW130" s="92"/>
      <c r="BX130" s="92"/>
      <c r="BY130" s="92"/>
      <c r="BZ130" s="92"/>
      <c r="CA130" s="92"/>
      <c r="CB130" s="92"/>
      <c r="CC130" s="92"/>
      <c r="CD130" s="92"/>
      <c r="CE130" s="92"/>
      <c r="CF130" s="92"/>
      <c r="CG130" s="92"/>
      <c r="CH130" s="92"/>
      <c r="CI130" s="92"/>
      <c r="CJ130" s="92"/>
      <c r="CK130" s="92"/>
      <c r="CL130" s="92"/>
      <c r="CM130" s="92"/>
      <c r="CN130" s="92"/>
      <c r="CO130" s="92"/>
      <c r="CP130" s="92"/>
      <c r="CQ130" s="92"/>
      <c r="CR130" s="92"/>
      <c r="CS130" s="92"/>
      <c r="CT130" s="92"/>
      <c r="CU130" s="92"/>
      <c r="CV130" s="92"/>
      <c r="CW130" s="92"/>
      <c r="CX130" s="92"/>
      <c r="CY130" s="92"/>
      <c r="CZ130" s="92"/>
      <c r="DA130" s="92"/>
      <c r="DB130" s="92"/>
      <c r="DC130" s="92"/>
      <c r="DD130" s="92"/>
      <c r="DE130" s="92"/>
      <c r="DF130" s="92"/>
      <c r="DG130" s="92"/>
      <c r="DH130" s="92"/>
      <c r="DI130" s="92"/>
      <c r="DJ130" s="92"/>
      <c r="DK130" s="92"/>
      <c r="DL130" s="92"/>
      <c r="DM130" s="92"/>
      <c r="DN130" s="92"/>
      <c r="DO130" s="92"/>
      <c r="DP130" s="92"/>
      <c r="DQ130" s="92"/>
      <c r="DR130" s="92"/>
      <c r="DS130" s="92"/>
      <c r="DT130" s="92"/>
      <c r="DU130" s="92"/>
      <c r="DV130" s="92"/>
      <c r="DW130" s="92"/>
      <c r="DX130" s="92"/>
      <c r="DY130" s="92"/>
      <c r="DZ130" s="92"/>
      <c r="EA130" s="92"/>
      <c r="EB130" s="92"/>
      <c r="EC130" s="92"/>
      <c r="ED130" s="92"/>
      <c r="EE130" s="92"/>
      <c r="EF130" s="92"/>
      <c r="EG130" s="92"/>
      <c r="EH130" s="92"/>
      <c r="EI130" s="92"/>
      <c r="EJ130" s="92"/>
      <c r="EK130" s="92"/>
      <c r="EL130" s="92"/>
      <c r="EM130" s="92"/>
      <c r="EN130" s="92"/>
      <c r="EO130" s="92"/>
      <c r="EP130" s="92"/>
      <c r="EQ130" s="92"/>
      <c r="ER130" s="92"/>
      <c r="ES130" s="92"/>
      <c r="ET130" s="92"/>
      <c r="EU130" s="92"/>
      <c r="EV130" s="92"/>
      <c r="EW130" s="92"/>
      <c r="EX130" s="92"/>
      <c r="EY130" s="92"/>
      <c r="EZ130" s="92"/>
      <c r="FA130" s="92"/>
      <c r="FB130" s="92"/>
      <c r="FC130" s="92"/>
      <c r="FD130" s="92"/>
      <c r="FE130" s="92"/>
      <c r="FF130" s="92"/>
      <c r="FG130" s="92"/>
      <c r="FH130" s="92"/>
      <c r="FI130" s="92"/>
      <c r="FJ130" s="92"/>
      <c r="FK130" s="92"/>
      <c r="FL130" s="92"/>
      <c r="FM130" s="92"/>
      <c r="FN130" s="92"/>
      <c r="FO130" s="92"/>
      <c r="FP130" s="92"/>
      <c r="FQ130" s="92"/>
      <c r="FR130" s="92"/>
      <c r="FS130" s="92"/>
      <c r="FT130" s="92"/>
      <c r="FU130" s="92"/>
      <c r="FV130" s="92"/>
      <c r="FW130" s="92"/>
      <c r="FX130" s="92"/>
      <c r="FY130" s="92"/>
      <c r="FZ130" s="92"/>
      <c r="GA130" s="92"/>
      <c r="GB130" s="92"/>
      <c r="GC130" s="92"/>
      <c r="GD130" s="92"/>
      <c r="GE130" s="92"/>
      <c r="GF130" s="92"/>
      <c r="GG130" s="92"/>
      <c r="GH130" s="92"/>
      <c r="GI130" s="92"/>
      <c r="GJ130" s="92"/>
      <c r="GK130" s="92"/>
      <c r="GL130" s="92"/>
      <c r="GM130" s="92"/>
      <c r="GN130" s="92"/>
      <c r="GO130" s="92"/>
      <c r="GP130" s="92"/>
      <c r="GQ130" s="92"/>
      <c r="GR130" s="92"/>
      <c r="GS130" s="92"/>
      <c r="GT130" s="92"/>
      <c r="GU130" s="92"/>
      <c r="GV130" s="92"/>
      <c r="GW130" s="92"/>
      <c r="GX130" s="92"/>
      <c r="GY130" s="92"/>
      <c r="GZ130" s="92"/>
      <c r="HA130" s="92"/>
      <c r="HB130" s="92"/>
      <c r="HC130" s="92"/>
      <c r="HD130" s="92"/>
      <c r="HE130" s="92"/>
      <c r="HF130" s="92"/>
      <c r="HG130" s="92"/>
      <c r="HH130" s="92"/>
      <c r="HI130" s="92"/>
      <c r="HJ130" s="92"/>
      <c r="HK130" s="92"/>
      <c r="HL130" s="92"/>
      <c r="HM130" s="92"/>
      <c r="HN130" s="92"/>
      <c r="HO130" s="92"/>
      <c r="HP130" s="92"/>
      <c r="HQ130" s="92"/>
      <c r="HR130" s="92"/>
      <c r="HS130" s="92"/>
      <c r="HT130" s="92"/>
      <c r="HU130" s="92"/>
      <c r="HV130" s="92"/>
      <c r="HW130" s="92"/>
      <c r="HX130" s="92"/>
      <c r="HY130" s="92"/>
      <c r="HZ130" s="92"/>
      <c r="IA130" s="92"/>
      <c r="IB130" s="92"/>
      <c r="IC130" s="92"/>
      <c r="ID130" s="92"/>
      <c r="IE130" s="92"/>
      <c r="IF130" s="92"/>
      <c r="IG130" s="92"/>
      <c r="IH130" s="92"/>
      <c r="II130" s="92"/>
      <c r="IJ130" s="92"/>
      <c r="IK130" s="92"/>
      <c r="IL130" s="92"/>
      <c r="IM130" s="92"/>
      <c r="IN130" s="92"/>
      <c r="IO130" s="92"/>
      <c r="IP130" s="92"/>
      <c r="IQ130" s="92"/>
      <c r="IR130" s="92"/>
      <c r="IS130" s="92"/>
    </row>
    <row r="131" spans="1:253" ht="15.75" thickTop="1" x14ac:dyDescent="0.2"/>
  </sheetData>
  <mergeCells count="4">
    <mergeCell ref="B2:M2"/>
    <mergeCell ref="B3:M3"/>
    <mergeCell ref="B4:M4"/>
    <mergeCell ref="B7:M7"/>
  </mergeCells>
  <phoneticPr fontId="0" type="noConversion"/>
  <pageMargins left="0.75" right="0.75" top="1" bottom="1" header="0.5" footer="0.5"/>
  <pageSetup scale="32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P38"/>
  <sheetViews>
    <sheetView zoomScale="75" workbookViewId="0">
      <selection activeCell="B2" sqref="B2:L38"/>
    </sheetView>
  </sheetViews>
  <sheetFormatPr defaultColWidth="12.42578125" defaultRowHeight="15" x14ac:dyDescent="0.2"/>
  <cols>
    <col min="1" max="1" width="7.5703125" style="31" customWidth="1"/>
    <col min="2" max="2" width="7.42578125" style="31" bestFit="1" customWidth="1"/>
    <col min="3" max="3" width="38.85546875" style="31" bestFit="1" customWidth="1"/>
    <col min="4" max="4" width="30.42578125" style="31" bestFit="1" customWidth="1"/>
    <col min="5" max="5" width="16" style="31" customWidth="1"/>
    <col min="6" max="7" width="13.5703125" style="31" bestFit="1" customWidth="1"/>
    <col min="8" max="8" width="13.5703125" style="31" customWidth="1"/>
    <col min="9" max="9" width="12.140625" style="31" bestFit="1" customWidth="1"/>
    <col min="10" max="10" width="14.85546875" style="31" bestFit="1" customWidth="1"/>
    <col min="11" max="11" width="0.140625" style="31" customWidth="1"/>
    <col min="12" max="12" width="12.42578125" style="31" hidden="1" customWidth="1"/>
    <col min="13" max="250" width="12.42578125" style="31" customWidth="1"/>
  </cols>
  <sheetData>
    <row r="2" spans="2:12" ht="15.75" x14ac:dyDescent="0.25">
      <c r="B2" s="159" t="s">
        <v>445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2:12" x14ac:dyDescent="0.2">
      <c r="B3" s="158" t="s">
        <v>455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2:12" x14ac:dyDescent="0.2">
      <c r="B4" s="158" t="s">
        <v>454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7" spans="2:12" ht="20.25" x14ac:dyDescent="0.3">
      <c r="B7" s="163" t="s">
        <v>435</v>
      </c>
      <c r="C7" s="163"/>
      <c r="D7" s="163"/>
      <c r="E7" s="163"/>
      <c r="F7" s="163"/>
      <c r="G7" s="163"/>
      <c r="H7" s="163"/>
      <c r="I7" s="163"/>
      <c r="J7" s="163"/>
      <c r="K7" s="163"/>
    </row>
    <row r="10" spans="2:12" ht="15.75" x14ac:dyDescent="0.25">
      <c r="B10" s="56" t="s">
        <v>21</v>
      </c>
      <c r="C10" s="56" t="s">
        <v>397</v>
      </c>
      <c r="D10" s="56" t="s">
        <v>398</v>
      </c>
      <c r="E10" s="56" t="s">
        <v>25</v>
      </c>
      <c r="F10" s="42"/>
    </row>
    <row r="11" spans="2:12" ht="15.75" thickBot="1" x14ac:dyDescent="0.25">
      <c r="B11" s="57"/>
      <c r="C11" s="57"/>
      <c r="D11" s="58"/>
      <c r="E11" s="57"/>
      <c r="F11" s="42"/>
    </row>
    <row r="12" spans="2:12" ht="15.75" thickTop="1" x14ac:dyDescent="0.2">
      <c r="B12" s="59"/>
      <c r="C12" s="59"/>
      <c r="D12" s="60"/>
      <c r="E12" s="59"/>
      <c r="F12" s="42"/>
    </row>
    <row r="13" spans="2:12" x14ac:dyDescent="0.2">
      <c r="B13" s="61">
        <v>1</v>
      </c>
      <c r="C13" s="68" t="s">
        <v>507</v>
      </c>
      <c r="D13" s="139">
        <v>10</v>
      </c>
      <c r="E13" s="121" t="s">
        <v>541</v>
      </c>
    </row>
    <row r="14" spans="2:12" x14ac:dyDescent="0.2">
      <c r="B14" s="61">
        <v>2</v>
      </c>
      <c r="C14" s="62" t="s">
        <v>425</v>
      </c>
      <c r="D14" s="139">
        <v>12</v>
      </c>
      <c r="E14" s="121" t="s">
        <v>541</v>
      </c>
    </row>
    <row r="15" spans="2:12" x14ac:dyDescent="0.2">
      <c r="B15" s="61">
        <v>3</v>
      </c>
      <c r="C15" s="113" t="s">
        <v>423</v>
      </c>
      <c r="D15" s="139">
        <v>1</v>
      </c>
      <c r="E15" s="121" t="s">
        <v>541</v>
      </c>
    </row>
    <row r="16" spans="2:12" x14ac:dyDescent="0.2">
      <c r="B16" s="61">
        <v>4</v>
      </c>
      <c r="C16" s="62" t="s">
        <v>415</v>
      </c>
      <c r="D16" s="139">
        <v>1</v>
      </c>
      <c r="E16" s="121" t="s">
        <v>541</v>
      </c>
    </row>
    <row r="17" spans="1:250" x14ac:dyDescent="0.2">
      <c r="B17" s="69">
        <v>5</v>
      </c>
      <c r="C17" s="68" t="s">
        <v>426</v>
      </c>
      <c r="D17" s="69">
        <v>1</v>
      </c>
      <c r="E17" s="121" t="s">
        <v>541</v>
      </c>
    </row>
    <row r="18" spans="1:250" x14ac:dyDescent="0.2">
      <c r="B18" s="69">
        <v>6</v>
      </c>
      <c r="C18" s="68" t="s">
        <v>414</v>
      </c>
      <c r="D18" s="69">
        <v>1</v>
      </c>
      <c r="E18" s="121" t="s">
        <v>541</v>
      </c>
    </row>
    <row r="19" spans="1:250" x14ac:dyDescent="0.2">
      <c r="B19" s="62"/>
      <c r="C19" s="62"/>
      <c r="D19" s="61"/>
      <c r="E19" s="62"/>
      <c r="F19" s="42"/>
    </row>
    <row r="20" spans="1:250" ht="15.75" x14ac:dyDescent="0.25">
      <c r="B20" s="62"/>
      <c r="C20" s="28" t="s">
        <v>34</v>
      </c>
      <c r="D20" s="63">
        <f>SUM(D13:D19)</f>
        <v>26</v>
      </c>
      <c r="E20" s="62"/>
      <c r="F20" s="42"/>
    </row>
    <row r="21" spans="1:250" ht="15.75" x14ac:dyDescent="0.25">
      <c r="A21"/>
      <c r="C21" s="33"/>
      <c r="D21" s="33"/>
      <c r="E21" s="34"/>
      <c r="F21" s="34"/>
      <c r="G21" s="34"/>
      <c r="H21" s="34"/>
      <c r="I21" s="34"/>
      <c r="J21" s="34"/>
      <c r="K21" s="34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15.75" x14ac:dyDescent="0.25">
      <c r="A22"/>
      <c r="J22" s="3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16.5" thickBot="1" x14ac:dyDescent="0.3">
      <c r="A23"/>
      <c r="B23" s="64" t="s">
        <v>206</v>
      </c>
      <c r="C23" s="64" t="s">
        <v>207</v>
      </c>
      <c r="D23" s="64" t="s">
        <v>397</v>
      </c>
      <c r="E23" s="64" t="s">
        <v>208</v>
      </c>
      <c r="F23" s="64" t="s">
        <v>209</v>
      </c>
      <c r="G23" s="64" t="s">
        <v>174</v>
      </c>
      <c r="H23" s="64" t="s">
        <v>210</v>
      </c>
      <c r="I23" s="64" t="s">
        <v>211</v>
      </c>
      <c r="J23" s="64" t="s">
        <v>164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16.5" thickTop="1" x14ac:dyDescent="0.25">
      <c r="A24"/>
      <c r="J24" s="32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15.75" x14ac:dyDescent="0.25">
      <c r="A25"/>
      <c r="B25" s="35">
        <v>1</v>
      </c>
      <c r="C25" s="113" t="s">
        <v>669</v>
      </c>
      <c r="D25" s="68" t="s">
        <v>507</v>
      </c>
      <c r="E25" s="31">
        <f>'ANNEXURE -IV(Complete)'!E24*1.5</f>
        <v>1339200</v>
      </c>
      <c r="F25" s="31">
        <f>'ANNEXURE -IV(Complete)'!F24*1.5</f>
        <v>432000</v>
      </c>
      <c r="G25" s="31">
        <f>'ANNEXURE -IV(Complete)'!G24*1.5</f>
        <v>1062720</v>
      </c>
      <c r="H25" s="31">
        <f>'ANNEXURE -IV(Complete)'!H24*1.5</f>
        <v>531360</v>
      </c>
      <c r="I25" s="31">
        <f>'ANNEXURE -IV(Complete)'!I24*1.5</f>
        <v>540000</v>
      </c>
      <c r="J25" s="38">
        <f>SUM(E25:I25)</f>
        <v>3905280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15.75" x14ac:dyDescent="0.25">
      <c r="A26"/>
      <c r="B26" s="35"/>
      <c r="J26" s="38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5.75" x14ac:dyDescent="0.25">
      <c r="A27"/>
      <c r="B27" s="35">
        <v>2</v>
      </c>
      <c r="C27" s="68" t="s">
        <v>670</v>
      </c>
      <c r="D27" s="62" t="s">
        <v>425</v>
      </c>
      <c r="E27" s="31">
        <f>'ANNEXURE -IV(Complete)'!E26*1.5</f>
        <v>1123200</v>
      </c>
      <c r="F27" s="31">
        <f>'ANNEXURE -IV(Complete)'!F26*1.5</f>
        <v>64800</v>
      </c>
      <c r="G27" s="31">
        <f>'ANNEXURE -IV(Complete)'!G26*1.5</f>
        <v>712800</v>
      </c>
      <c r="H27" s="31">
        <f>'ANNEXURE -IV(Complete)'!H26*1.5</f>
        <v>356400</v>
      </c>
      <c r="I27" s="31">
        <f>'ANNEXURE -IV(Complete)'!I26*1.5</f>
        <v>27000</v>
      </c>
      <c r="J27" s="38">
        <f>SUM(E27:I27)</f>
        <v>2284200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ht="15.75" x14ac:dyDescent="0.25">
      <c r="A28"/>
      <c r="B28" s="35"/>
      <c r="J28" s="3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ht="15.75" x14ac:dyDescent="0.25">
      <c r="A29"/>
      <c r="B29" s="35">
        <v>3</v>
      </c>
      <c r="C29" s="68" t="s">
        <v>508</v>
      </c>
      <c r="D29" s="68" t="s">
        <v>423</v>
      </c>
      <c r="E29" s="31">
        <f>'ANNEXURE -IV(Complete)'!E28*1.5</f>
        <v>93600</v>
      </c>
      <c r="F29" s="31">
        <f>'ANNEXURE -IV(Complete)'!F28*1.5</f>
        <v>32400</v>
      </c>
      <c r="G29" s="31">
        <f>'ANNEXURE -IV(Complete)'!G28*1.5</f>
        <v>75600</v>
      </c>
      <c r="H29" s="31">
        <f>'ANNEXURE -IV(Complete)'!H28*1.5</f>
        <v>37800</v>
      </c>
      <c r="I29" s="31">
        <f>'ANNEXURE -IV(Complete)'!I28*1.5</f>
        <v>27000</v>
      </c>
      <c r="J29" s="38">
        <f>SUM(E29:I29)</f>
        <v>266400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ht="15.75" x14ac:dyDescent="0.25">
      <c r="A30"/>
      <c r="B30" s="35"/>
      <c r="J30" s="38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ht="15.75" x14ac:dyDescent="0.25">
      <c r="A31"/>
      <c r="B31" s="35">
        <v>4</v>
      </c>
      <c r="C31" s="68" t="s">
        <v>402</v>
      </c>
      <c r="D31" s="68" t="s">
        <v>415</v>
      </c>
      <c r="E31" s="31">
        <f>'ANNEXURE -IV(Complete)'!E30*1.5</f>
        <v>93600</v>
      </c>
      <c r="F31" s="31">
        <f>'ANNEXURE -IV(Complete)'!F30*1.5</f>
        <v>64800</v>
      </c>
      <c r="G31" s="31">
        <f>'ANNEXURE -IV(Complete)'!G30*1.5</f>
        <v>95040</v>
      </c>
      <c r="H31" s="31">
        <f>'ANNEXURE -IV(Complete)'!H30*1.5</f>
        <v>47520</v>
      </c>
      <c r="I31" s="31">
        <f>'ANNEXURE -IV(Complete)'!I30*1.5</f>
        <v>27000</v>
      </c>
      <c r="J31" s="38">
        <f>SUM(E31:I31)</f>
        <v>327960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ht="15.75" x14ac:dyDescent="0.25">
      <c r="A32"/>
      <c r="B32" s="35"/>
      <c r="C32" s="68"/>
      <c r="D32" s="68"/>
      <c r="J32" s="38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ht="15.75" x14ac:dyDescent="0.25">
      <c r="A33"/>
      <c r="B33" s="35">
        <v>5</v>
      </c>
      <c r="C33" s="68" t="s">
        <v>672</v>
      </c>
      <c r="D33" s="68" t="s">
        <v>426</v>
      </c>
      <c r="E33" s="31">
        <f>'ANNEXURE -IV(Complete)'!E32*1.5</f>
        <v>93600</v>
      </c>
      <c r="F33" s="31">
        <f>'ANNEXURE -IV(Complete)'!F32*1.5</f>
        <v>64800</v>
      </c>
      <c r="G33" s="31">
        <f>'ANNEXURE -IV(Complete)'!G32*1.5</f>
        <v>95040</v>
      </c>
      <c r="H33" s="31">
        <f>'ANNEXURE -IV(Complete)'!H32*1.5</f>
        <v>47520</v>
      </c>
      <c r="I33" s="31">
        <f>'ANNEXURE -IV(Complete)'!I32*1.5</f>
        <v>27000</v>
      </c>
      <c r="J33" s="38">
        <f>SUM(E33:I33)</f>
        <v>327960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ht="15.75" x14ac:dyDescent="0.25">
      <c r="A34"/>
      <c r="B34" s="35"/>
      <c r="C34" s="68"/>
      <c r="D34" s="68"/>
      <c r="J34" s="38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ht="15.75" x14ac:dyDescent="0.25">
      <c r="A35"/>
      <c r="B35" s="35">
        <v>6</v>
      </c>
      <c r="C35" s="68" t="s">
        <v>600</v>
      </c>
      <c r="D35" s="68" t="s">
        <v>414</v>
      </c>
      <c r="E35" s="31">
        <f>'ANNEXURE -IV(Complete)'!E34*1.5</f>
        <v>105840</v>
      </c>
      <c r="F35" s="31">
        <f>'ANNEXURE -IV(Complete)'!F34*1.5</f>
        <v>64800</v>
      </c>
      <c r="G35" s="31">
        <f>'ANNEXURE -IV(Complete)'!G34*1.5</f>
        <v>102384</v>
      </c>
      <c r="H35" s="31">
        <f>'ANNEXURE -IV(Complete)'!H34*1.5</f>
        <v>51192</v>
      </c>
      <c r="I35" s="31">
        <f>'ANNEXURE -IV(Complete)'!I34*1.5</f>
        <v>27000</v>
      </c>
      <c r="J35" s="38">
        <f>SUM(E35:I35)</f>
        <v>351216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7" spans="1:250" ht="16.5" thickBot="1" x14ac:dyDescent="0.3">
      <c r="E37" s="71">
        <f t="shared" ref="E37:J37" si="0">SUM(E25:E36)</f>
        <v>2849040</v>
      </c>
      <c r="F37" s="71">
        <f t="shared" si="0"/>
        <v>723600</v>
      </c>
      <c r="G37" s="71">
        <f t="shared" si="0"/>
        <v>2143584</v>
      </c>
      <c r="H37" s="71">
        <f t="shared" si="0"/>
        <v>1071792</v>
      </c>
      <c r="I37" s="71">
        <f t="shared" si="0"/>
        <v>675000</v>
      </c>
      <c r="J37" s="71">
        <f t="shared" si="0"/>
        <v>7463016</v>
      </c>
    </row>
    <row r="38" spans="1:250" ht="15.75" thickTop="1" x14ac:dyDescent="0.2"/>
  </sheetData>
  <autoFilter ref="D10:D45"/>
  <mergeCells count="4">
    <mergeCell ref="B2:L2"/>
    <mergeCell ref="B3:L3"/>
    <mergeCell ref="B4:L4"/>
    <mergeCell ref="B7:K7"/>
  </mergeCells>
  <phoneticPr fontId="0" type="noConversion"/>
  <pageMargins left="0.75" right="0.75" top="1" bottom="1" header="0.5" footer="0.5"/>
  <pageSetup scale="54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5"/>
  <sheetViews>
    <sheetView zoomScale="85" workbookViewId="0">
      <selection activeCell="B2" sqref="B2:H37"/>
    </sheetView>
  </sheetViews>
  <sheetFormatPr defaultRowHeight="12.75" x14ac:dyDescent="0.2"/>
  <cols>
    <col min="2" max="2" width="21.42578125" customWidth="1"/>
    <col min="3" max="3" width="6.42578125" customWidth="1"/>
    <col min="4" max="4" width="15" bestFit="1" customWidth="1"/>
    <col min="5" max="5" width="16" bestFit="1" customWidth="1"/>
    <col min="6" max="6" width="16.5703125" bestFit="1" customWidth="1"/>
    <col min="7" max="7" width="16" bestFit="1" customWidth="1"/>
    <col min="9" max="9" width="9.28515625" bestFit="1" customWidth="1"/>
  </cols>
  <sheetData>
    <row r="2" spans="2:8" ht="15.75" x14ac:dyDescent="0.25">
      <c r="B2" s="159" t="s">
        <v>445</v>
      </c>
      <c r="C2" s="159"/>
      <c r="D2" s="159"/>
      <c r="E2" s="159"/>
      <c r="F2" s="159"/>
      <c r="G2" s="159"/>
      <c r="H2" s="159"/>
    </row>
    <row r="3" spans="2:8" ht="15" x14ac:dyDescent="0.2">
      <c r="B3" s="158" t="s">
        <v>455</v>
      </c>
      <c r="C3" s="158"/>
      <c r="D3" s="158"/>
      <c r="E3" s="158"/>
      <c r="F3" s="158"/>
      <c r="G3" s="158"/>
    </row>
    <row r="4" spans="2:8" ht="15" x14ac:dyDescent="0.2">
      <c r="B4" s="158" t="s">
        <v>454</v>
      </c>
      <c r="C4" s="158"/>
      <c r="D4" s="158"/>
      <c r="E4" s="158"/>
      <c r="F4" s="158"/>
      <c r="G4" s="158"/>
    </row>
    <row r="6" spans="2:8" x14ac:dyDescent="0.2">
      <c r="G6" s="5" t="s">
        <v>470</v>
      </c>
    </row>
    <row r="7" spans="2:8" x14ac:dyDescent="0.2">
      <c r="G7" s="5" t="s">
        <v>169</v>
      </c>
    </row>
    <row r="8" spans="2:8" x14ac:dyDescent="0.2">
      <c r="B8" s="5" t="s">
        <v>167</v>
      </c>
    </row>
    <row r="9" spans="2:8" x14ac:dyDescent="0.2">
      <c r="B9" s="5" t="s">
        <v>168</v>
      </c>
    </row>
    <row r="10" spans="2:8" x14ac:dyDescent="0.2">
      <c r="B10" s="5"/>
    </row>
    <row r="11" spans="2:8" ht="13.5" thickBot="1" x14ac:dyDescent="0.25">
      <c r="B11" s="11"/>
      <c r="C11" s="12"/>
      <c r="D11" s="12"/>
      <c r="E11" s="12"/>
      <c r="F11" s="12"/>
      <c r="G11" s="12"/>
    </row>
    <row r="12" spans="2:8" s="3" customFormat="1" x14ac:dyDescent="0.2">
      <c r="B12" s="2" t="s">
        <v>78</v>
      </c>
    </row>
    <row r="13" spans="2:8" x14ac:dyDescent="0.2">
      <c r="D13" s="25">
        <v>2010</v>
      </c>
      <c r="F13" s="25">
        <v>2011</v>
      </c>
    </row>
    <row r="14" spans="2:8" ht="17.25" customHeight="1" x14ac:dyDescent="0.2">
      <c r="B14" t="s">
        <v>170</v>
      </c>
    </row>
    <row r="15" spans="2:8" ht="17.25" customHeight="1" x14ac:dyDescent="0.2">
      <c r="B15" t="s">
        <v>171</v>
      </c>
    </row>
    <row r="16" spans="2:8" ht="17.25" customHeight="1" x14ac:dyDescent="0.2">
      <c r="B16" t="s">
        <v>172</v>
      </c>
      <c r="D16" s="3">
        <v>81</v>
      </c>
      <c r="E16" s="3"/>
      <c r="F16" s="3">
        <f>'Statement III(Complete)'!E19+'Statement III(Complete)'!E23</f>
        <v>82</v>
      </c>
      <c r="G16" s="3" t="s">
        <v>203</v>
      </c>
    </row>
    <row r="17" spans="2:10" ht="17.25" customHeight="1" x14ac:dyDescent="0.2">
      <c r="B17" t="s">
        <v>173</v>
      </c>
      <c r="D17" s="3">
        <v>41</v>
      </c>
      <c r="E17" s="3"/>
      <c r="F17" s="3">
        <f>'Statement III(Complete)'!E20+'Statement III(Complete)'!E24</f>
        <v>35</v>
      </c>
      <c r="G17" t="s">
        <v>516</v>
      </c>
    </row>
    <row r="18" spans="2:10" ht="17.25" customHeight="1" x14ac:dyDescent="0.2">
      <c r="D18" s="3"/>
      <c r="E18" s="3"/>
      <c r="F18" s="3"/>
      <c r="G18" t="s">
        <v>517</v>
      </c>
    </row>
    <row r="19" spans="2:10" ht="17.25" customHeight="1" x14ac:dyDescent="0.2">
      <c r="D19" s="3"/>
      <c r="E19" s="3"/>
      <c r="F19" s="3"/>
    </row>
    <row r="20" spans="2:10" x14ac:dyDescent="0.2">
      <c r="D20" s="3" t="s">
        <v>71</v>
      </c>
      <c r="E20" s="3" t="s">
        <v>72</v>
      </c>
      <c r="F20" s="3" t="s">
        <v>73</v>
      </c>
      <c r="G20" s="3" t="s">
        <v>72</v>
      </c>
    </row>
    <row r="21" spans="2:10" s="5" customFormat="1" ht="13.5" thickBot="1" x14ac:dyDescent="0.25">
      <c r="D21" s="26" t="s">
        <v>543</v>
      </c>
      <c r="E21" s="26" t="s">
        <v>550</v>
      </c>
      <c r="F21" s="26" t="s">
        <v>550</v>
      </c>
      <c r="G21" s="26" t="s">
        <v>601</v>
      </c>
    </row>
    <row r="23" spans="2:10" ht="19.5" customHeight="1" x14ac:dyDescent="0.2">
      <c r="B23" t="s">
        <v>28</v>
      </c>
      <c r="D23">
        <f>'Actual Salary (Complete)'!E248</f>
        <v>14892834</v>
      </c>
      <c r="E23">
        <v>22385352</v>
      </c>
      <c r="F23" s="41">
        <f>'Budgeted Salary(Complete)'!F251</f>
        <v>20721492</v>
      </c>
      <c r="G23">
        <f>ROUND(+F23*1.1,0)</f>
        <v>22793641</v>
      </c>
    </row>
    <row r="24" spans="2:10" ht="19.5" customHeight="1" x14ac:dyDescent="0.2">
      <c r="B24" s="48" t="s">
        <v>547</v>
      </c>
      <c r="D24">
        <f>'Actual Salary (Complete)'!F248</f>
        <v>3919264</v>
      </c>
      <c r="E24">
        <v>6395400</v>
      </c>
      <c r="F24" s="41">
        <f>'Budgeted Salary(Complete)'!G251</f>
        <v>5482800</v>
      </c>
      <c r="G24">
        <f t="shared" ref="G24:G29" si="0">ROUND(+F24*1.1,0)</f>
        <v>6031080</v>
      </c>
    </row>
    <row r="25" spans="2:10" ht="19.5" customHeight="1" x14ac:dyDescent="0.2">
      <c r="B25" t="s">
        <v>174</v>
      </c>
      <c r="D25">
        <f>'Actual Salary (Complete)'!G248</f>
        <v>8387271</v>
      </c>
      <c r="E25">
        <v>13612157</v>
      </c>
      <c r="F25" s="41">
        <f>'Budgeted Salary(Complete)'!H251</f>
        <v>15722575</v>
      </c>
      <c r="G25">
        <f t="shared" si="0"/>
        <v>17294833</v>
      </c>
    </row>
    <row r="26" spans="2:10" ht="19.5" customHeight="1" x14ac:dyDescent="0.2">
      <c r="B26" t="s">
        <v>210</v>
      </c>
      <c r="D26">
        <f>'Actual Salary (Complete)'!I248</f>
        <v>5547473</v>
      </c>
      <c r="E26">
        <v>8634226</v>
      </c>
      <c r="F26" s="41">
        <f>'Budgeted Salary(Complete)'!I251</f>
        <v>7861287</v>
      </c>
      <c r="G26">
        <f t="shared" si="0"/>
        <v>8647416</v>
      </c>
    </row>
    <row r="27" spans="2:10" ht="19.5" customHeight="1" x14ac:dyDescent="0.2">
      <c r="B27" t="s">
        <v>31</v>
      </c>
      <c r="D27">
        <f>'Actual Salary (Complete)'!M248+'Actual Salary (Complete)'!L248</f>
        <v>820670</v>
      </c>
      <c r="E27" s="41">
        <v>910226</v>
      </c>
      <c r="F27" s="41">
        <f>'Budgeted Salary(Complete)'!L251+'Budgeted Salary(Complete)'!M251</f>
        <v>983741</v>
      </c>
      <c r="G27">
        <f t="shared" si="0"/>
        <v>1082115</v>
      </c>
      <c r="J27" s="41"/>
    </row>
    <row r="28" spans="2:10" ht="19.5" customHeight="1" x14ac:dyDescent="0.2">
      <c r="B28" t="s">
        <v>519</v>
      </c>
      <c r="D28">
        <f>'Actual Salary (Complete)'!J248</f>
        <v>2531781</v>
      </c>
      <c r="E28">
        <v>4955808</v>
      </c>
      <c r="F28" s="41">
        <f>'Budgeted Salary(Complete)'!J251</f>
        <v>4357200</v>
      </c>
      <c r="G28">
        <f t="shared" si="0"/>
        <v>4792920</v>
      </c>
    </row>
    <row r="29" spans="2:10" ht="21.75" customHeight="1" x14ac:dyDescent="0.2">
      <c r="B29" t="s">
        <v>175</v>
      </c>
      <c r="C29" s="3"/>
      <c r="D29" s="41">
        <v>35519</v>
      </c>
      <c r="E29">
        <v>38500</v>
      </c>
      <c r="F29">
        <v>60000</v>
      </c>
      <c r="G29">
        <f t="shared" si="0"/>
        <v>66000</v>
      </c>
    </row>
    <row r="30" spans="2:10" ht="18.75" customHeight="1" x14ac:dyDescent="0.2">
      <c r="B30" t="s">
        <v>518</v>
      </c>
      <c r="C30" s="3"/>
      <c r="D30">
        <f>'Actual Salary (Complete)'!K248-16700</f>
        <v>3903737</v>
      </c>
      <c r="E30">
        <v>7432480</v>
      </c>
      <c r="F30" s="41">
        <f>'Budgeted Salary(Complete)'!K251-F29</f>
        <v>480000</v>
      </c>
      <c r="G30">
        <f>7470980-G29</f>
        <v>7404980</v>
      </c>
    </row>
    <row r="31" spans="2:10" x14ac:dyDescent="0.2">
      <c r="C31" s="3"/>
      <c r="I31" s="41"/>
    </row>
    <row r="32" spans="2:10" ht="13.5" thickBot="1" x14ac:dyDescent="0.25">
      <c r="B32" s="52" t="s">
        <v>176</v>
      </c>
      <c r="C32" s="83"/>
      <c r="D32" s="52">
        <f>SUM(D23:D31)</f>
        <v>40038549</v>
      </c>
      <c r="E32" s="52">
        <f>SUM(E23:E31)</f>
        <v>64364149</v>
      </c>
      <c r="F32" s="76">
        <f>SUM(F23:F31)</f>
        <v>55669095</v>
      </c>
      <c r="G32" s="76">
        <f>SUM(G23:G30)</f>
        <v>68112985</v>
      </c>
      <c r="J32" s="41"/>
    </row>
    <row r="33" spans="2:7" ht="13.5" thickTop="1" x14ac:dyDescent="0.2"/>
    <row r="34" spans="2:7" x14ac:dyDescent="0.2">
      <c r="G34" s="41"/>
    </row>
    <row r="35" spans="2:7" x14ac:dyDescent="0.2">
      <c r="B35" t="s">
        <v>177</v>
      </c>
    </row>
  </sheetData>
  <mergeCells count="3">
    <mergeCell ref="B3:G3"/>
    <mergeCell ref="B4:G4"/>
    <mergeCell ref="B2:H2"/>
  </mergeCells>
  <phoneticPr fontId="0" type="noConversion"/>
  <pageMargins left="0.75" right="0.75" top="1" bottom="1" header="0.5" footer="0.5"/>
  <pageSetup scale="83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56"/>
  <sheetViews>
    <sheetView topLeftCell="A202" zoomScale="70" zoomScaleNormal="70" workbookViewId="0">
      <selection activeCell="B169" sqref="B169:N249"/>
    </sheetView>
  </sheetViews>
  <sheetFormatPr defaultColWidth="12.42578125" defaultRowHeight="15" x14ac:dyDescent="0.2"/>
  <cols>
    <col min="1" max="1" width="3.7109375" style="31" customWidth="1"/>
    <col min="2" max="2" width="11.140625" style="31" customWidth="1"/>
    <col min="3" max="3" width="35.7109375" style="31" customWidth="1"/>
    <col min="4" max="4" width="31" style="31" bestFit="1" customWidth="1"/>
    <col min="5" max="5" width="15" style="31" bestFit="1" customWidth="1"/>
    <col min="6" max="6" width="19.42578125" style="31" bestFit="1" customWidth="1"/>
    <col min="7" max="9" width="13.85546875" style="31" bestFit="1" customWidth="1"/>
    <col min="10" max="13" width="12.42578125" style="31" customWidth="1"/>
    <col min="14" max="14" width="15.7109375" style="31" bestFit="1" customWidth="1"/>
    <col min="15" max="20" width="12.42578125" style="31"/>
    <col min="21" max="21" width="24" style="31" bestFit="1" customWidth="1"/>
    <col min="22" max="16384" width="12.42578125" style="31"/>
  </cols>
  <sheetData>
    <row r="1" spans="1:37" customFormat="1" ht="15.75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92"/>
    </row>
    <row r="2" spans="1:37" customFormat="1" ht="15.75" x14ac:dyDescent="0.25">
      <c r="B2" s="31"/>
      <c r="C2" s="92" t="s">
        <v>497</v>
      </c>
      <c r="D2" s="92"/>
      <c r="E2" s="31"/>
      <c r="F2" s="31"/>
      <c r="G2" s="31"/>
      <c r="H2" s="31"/>
      <c r="I2" s="31"/>
      <c r="J2" s="31"/>
      <c r="K2" s="31"/>
      <c r="L2" s="31"/>
      <c r="M2" s="31"/>
      <c r="N2" s="92"/>
    </row>
    <row r="3" spans="1:37" customFormat="1" ht="15.75" x14ac:dyDescent="0.25">
      <c r="B3" s="31"/>
      <c r="C3" s="92" t="s">
        <v>621</v>
      </c>
      <c r="D3" s="92"/>
      <c r="E3" s="31"/>
      <c r="F3" s="31"/>
      <c r="G3" s="31"/>
      <c r="H3" s="31"/>
      <c r="I3" s="31"/>
      <c r="J3" s="31"/>
      <c r="K3" s="31"/>
      <c r="L3" s="31"/>
      <c r="M3" s="31"/>
      <c r="N3" s="92"/>
    </row>
    <row r="4" spans="1:37" customFormat="1" ht="15.75" x14ac:dyDescent="0.2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92"/>
    </row>
    <row r="5" spans="1:37" customFormat="1" ht="15.75" x14ac:dyDescent="0.25">
      <c r="B5" s="31"/>
      <c r="C5" s="33" t="s">
        <v>205</v>
      </c>
      <c r="D5" s="33"/>
      <c r="E5" s="31"/>
      <c r="F5" s="31"/>
      <c r="G5" s="31"/>
      <c r="H5" s="31"/>
      <c r="I5" s="31"/>
      <c r="J5" s="31"/>
      <c r="K5" s="31"/>
      <c r="L5" s="31"/>
      <c r="M5" s="31"/>
      <c r="N5" s="92"/>
    </row>
    <row r="6" spans="1:37" customFormat="1" x14ac:dyDescent="0.2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37" customFormat="1" ht="15.75" x14ac:dyDescent="0.25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92"/>
    </row>
    <row r="8" spans="1:37" customFormat="1" ht="15.75" x14ac:dyDescent="0.25">
      <c r="B8" s="94" t="s">
        <v>206</v>
      </c>
      <c r="C8" s="94" t="s">
        <v>207</v>
      </c>
      <c r="D8" s="94" t="s">
        <v>491</v>
      </c>
      <c r="E8" s="94" t="s">
        <v>208</v>
      </c>
      <c r="F8" s="94" t="s">
        <v>593</v>
      </c>
      <c r="G8" s="94" t="s">
        <v>174</v>
      </c>
      <c r="H8" s="94" t="s">
        <v>296</v>
      </c>
      <c r="I8" s="94" t="s">
        <v>210</v>
      </c>
      <c r="J8" s="94" t="s">
        <v>211</v>
      </c>
      <c r="K8" s="94" t="s">
        <v>212</v>
      </c>
      <c r="L8" s="94" t="s">
        <v>213</v>
      </c>
      <c r="M8" s="94" t="s">
        <v>214</v>
      </c>
      <c r="N8" s="94" t="s">
        <v>164</v>
      </c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</row>
    <row r="9" spans="1:37" customFormat="1" ht="15.75" x14ac:dyDescent="0.2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92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7" customFormat="1" ht="15.75" x14ac:dyDescent="0.25">
      <c r="A10" s="31"/>
      <c r="B10" s="35" t="s">
        <v>215</v>
      </c>
      <c r="C10" s="31" t="s">
        <v>498</v>
      </c>
      <c r="D10" s="31" t="s">
        <v>527</v>
      </c>
      <c r="E10" s="31">
        <f>'[1]Consolidated Salary 10-11'!$E$10</f>
        <v>203710</v>
      </c>
      <c r="F10" s="31">
        <f>'[1]Consolidated Salary 10-11'!$F$10</f>
        <v>72000</v>
      </c>
      <c r="G10" s="31">
        <f>'[1]Consolidated Salary 10-11'!$G$10</f>
        <v>122654</v>
      </c>
      <c r="H10" s="31">
        <v>0</v>
      </c>
      <c r="I10" s="31">
        <f>'[1]Consolidated Salary 10-11'!$I$10</f>
        <v>82713</v>
      </c>
      <c r="J10" s="31">
        <f>'[1]Consolidated Salary 10-11'!$J$10</f>
        <v>33120</v>
      </c>
      <c r="K10" s="31">
        <f>'[1]Consolidated Salary 10-11'!$K$10</f>
        <v>43562</v>
      </c>
      <c r="L10" s="31">
        <f>'[1]Consolidated Salary 10-11'!$M$10</f>
        <v>0</v>
      </c>
      <c r="M10" s="31">
        <v>0</v>
      </c>
      <c r="N10" s="92">
        <f>SUM(E10:M10)</f>
        <v>557759</v>
      </c>
      <c r="U10" s="31"/>
      <c r="V10" s="35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7" customFormat="1" ht="15.75" x14ac:dyDescent="0.25">
      <c r="A11" s="31"/>
      <c r="B11" s="35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92"/>
      <c r="U11" s="31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7" customFormat="1" ht="15.75" x14ac:dyDescent="0.25">
      <c r="A12" s="31"/>
      <c r="B12" s="35" t="s">
        <v>217</v>
      </c>
      <c r="C12" s="31" t="s">
        <v>216</v>
      </c>
      <c r="D12" s="31" t="s">
        <v>526</v>
      </c>
      <c r="E12" s="31">
        <f>'[1]Consolidated Salary 10-11'!$E$12</f>
        <v>256800</v>
      </c>
      <c r="F12" s="31">
        <f>'[1]Consolidated Salary 10-11'!$F$12</f>
        <v>84000</v>
      </c>
      <c r="G12" s="31">
        <f>'[1]Consolidated Salary 10-11'!$G$12</f>
        <v>151728</v>
      </c>
      <c r="H12" s="31">
        <v>0</v>
      </c>
      <c r="I12" s="31">
        <f>'[1]Consolidated Salary 10-11'!$I$12</f>
        <v>102240</v>
      </c>
      <c r="J12" s="31">
        <f>'[1]Consolidated Salary 10-11'!$J$12</f>
        <v>55488</v>
      </c>
      <c r="K12" s="31">
        <f>'[1]Consolidated Salary 10-11'!$K$12</f>
        <v>57346</v>
      </c>
      <c r="L12" s="31">
        <v>0</v>
      </c>
      <c r="M12" s="31">
        <v>0</v>
      </c>
      <c r="N12" s="92">
        <f>SUM(E12:M12)</f>
        <v>707602</v>
      </c>
      <c r="U12" s="31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I12" s="3"/>
    </row>
    <row r="13" spans="1:37" customFormat="1" ht="15.75" x14ac:dyDescent="0.25">
      <c r="A13" s="31"/>
      <c r="B13" s="35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92"/>
      <c r="U13" s="31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1"/>
    </row>
    <row r="14" spans="1:37" customFormat="1" ht="15.75" x14ac:dyDescent="0.25">
      <c r="A14" s="31"/>
      <c r="B14" s="35" t="s">
        <v>219</v>
      </c>
      <c r="C14" s="31" t="s">
        <v>218</v>
      </c>
      <c r="D14" s="31" t="s">
        <v>594</v>
      </c>
      <c r="E14" s="31">
        <f>'[1]Consolidated Salary 10-11'!$E$14</f>
        <v>548610</v>
      </c>
      <c r="F14" s="31">
        <f>'[1]Consolidated Salary 10-11'!$F$14</f>
        <v>108000</v>
      </c>
      <c r="G14" s="31">
        <f>'[1]Consolidated Salary 10-11'!$G$14</f>
        <v>292263</v>
      </c>
      <c r="H14" s="31">
        <v>0</v>
      </c>
      <c r="I14" s="31">
        <f>'[1]Consolidated Salary 10-11'!$I$14</f>
        <v>196983</v>
      </c>
      <c r="J14" s="31">
        <f>'[1]Consolidated Salary 10-11'!$J$14</f>
        <v>55488</v>
      </c>
      <c r="K14" s="31">
        <f>'[1]Consolidated Salary 10-11'!$K$14</f>
        <v>119666</v>
      </c>
      <c r="L14" s="31">
        <v>0</v>
      </c>
      <c r="M14" s="31">
        <v>0</v>
      </c>
      <c r="N14" s="92">
        <f>SUM(E14:M14)</f>
        <v>1321010</v>
      </c>
      <c r="U14" s="31"/>
      <c r="V14" s="35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7" customFormat="1" ht="15.75" x14ac:dyDescent="0.25">
      <c r="A15" s="31"/>
      <c r="B15" s="35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92"/>
      <c r="U15" s="31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7" customFormat="1" ht="15.75" x14ac:dyDescent="0.25">
      <c r="A16" s="31"/>
      <c r="B16" s="35" t="s">
        <v>221</v>
      </c>
      <c r="C16" s="31" t="s">
        <v>220</v>
      </c>
      <c r="D16" s="31" t="s">
        <v>594</v>
      </c>
      <c r="E16" s="31">
        <f>'[1]Consolidated Salary 10-11'!$E$16</f>
        <v>548610</v>
      </c>
      <c r="F16" s="31">
        <f>'[1]Consolidated Salary 10-11'!$F$16</f>
        <v>108000</v>
      </c>
      <c r="G16" s="31">
        <f>'[1]Consolidated Salary 10-11'!$G$16</f>
        <v>292263</v>
      </c>
      <c r="H16" s="31">
        <v>0</v>
      </c>
      <c r="I16" s="31">
        <f>'[1]Consolidated Salary 10-11'!$I$16</f>
        <v>196983</v>
      </c>
      <c r="J16" s="31">
        <f>'[1]Consolidated Salary 10-11'!$J$16</f>
        <v>55488</v>
      </c>
      <c r="K16" s="31">
        <f>'[1]Consolidated Salary 10-11'!$K$16</f>
        <v>149716</v>
      </c>
      <c r="L16" s="31">
        <v>0</v>
      </c>
      <c r="M16" s="31">
        <v>0</v>
      </c>
      <c r="N16" s="92">
        <f>SUM(E16:M16)</f>
        <v>1351060</v>
      </c>
      <c r="U16" s="31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I16" s="3"/>
      <c r="AK16" s="31"/>
    </row>
    <row r="17" spans="1:37" customFormat="1" ht="15.75" x14ac:dyDescent="0.25">
      <c r="A17" s="31"/>
      <c r="B17" s="35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92"/>
      <c r="U17" s="31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1"/>
      <c r="AI17" s="31"/>
      <c r="AJ17" s="31"/>
      <c r="AK17" s="31"/>
    </row>
    <row r="18" spans="1:37" customFormat="1" ht="15.75" x14ac:dyDescent="0.25">
      <c r="A18" s="31"/>
      <c r="B18" s="35" t="s">
        <v>223</v>
      </c>
      <c r="C18" s="31" t="s">
        <v>222</v>
      </c>
      <c r="D18" s="31" t="s">
        <v>594</v>
      </c>
      <c r="E18" s="31">
        <f>'[1]Consolidated Salary 10-11'!$E$18</f>
        <v>533130</v>
      </c>
      <c r="F18" s="31">
        <f>'[1]Consolidated Salary 10-11'!$F$18</f>
        <v>108000</v>
      </c>
      <c r="G18" s="31">
        <f>'[1]Consolidated Salary 10-11'!$G$18</f>
        <v>285375</v>
      </c>
      <c r="H18" s="31">
        <v>0</v>
      </c>
      <c r="I18" s="31">
        <f>'[1]Consolidated Salary 10-11'!$I$18</f>
        <v>192339</v>
      </c>
      <c r="J18" s="31">
        <f>'[1]Consolidated Salary 10-11'!$J$18</f>
        <v>55488</v>
      </c>
      <c r="K18" s="31">
        <f>'[1]Consolidated Salary 10-11'!$K$18</f>
        <v>111120</v>
      </c>
      <c r="L18" s="31">
        <v>0</v>
      </c>
      <c r="M18" s="31">
        <v>0</v>
      </c>
      <c r="N18" s="92">
        <f>SUM(E18:M18)</f>
        <v>1285452</v>
      </c>
      <c r="U18" s="31"/>
      <c r="V18" s="35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7" customFormat="1" ht="15.75" x14ac:dyDescent="0.25">
      <c r="A19" s="31"/>
      <c r="B19" s="35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92"/>
      <c r="U19" s="31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7" customFormat="1" ht="15.75" x14ac:dyDescent="0.25">
      <c r="A20" s="31"/>
      <c r="B20" s="35" t="s">
        <v>225</v>
      </c>
      <c r="C20" s="31" t="s">
        <v>224</v>
      </c>
      <c r="D20" s="31" t="s">
        <v>594</v>
      </c>
      <c r="E20" s="31">
        <f>'[1]Consolidated Salary 10-11'!$E$20</f>
        <v>533130</v>
      </c>
      <c r="F20" s="31">
        <f>'[1]Consolidated Salary 10-11'!$F$20</f>
        <v>108000</v>
      </c>
      <c r="G20" s="31">
        <f>'[1]Consolidated Salary 10-11'!$G$20</f>
        <v>285375</v>
      </c>
      <c r="H20" s="31">
        <v>0</v>
      </c>
      <c r="I20" s="31">
        <f>'[1]Consolidated Salary 10-11'!$I$20</f>
        <v>192339</v>
      </c>
      <c r="J20" s="31">
        <f>'[1]Consolidated Salary 10-11'!$J$20</f>
        <v>55488</v>
      </c>
      <c r="K20" s="31">
        <f>'[1]Consolidated Salary 10-11'!$K$20</f>
        <v>101312</v>
      </c>
      <c r="L20" s="31">
        <v>0</v>
      </c>
      <c r="M20" s="31">
        <v>0</v>
      </c>
      <c r="N20" s="92">
        <f>SUM(E20:M20)</f>
        <v>1275644</v>
      </c>
      <c r="U20" s="31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I20" s="3"/>
      <c r="AK20" s="31"/>
    </row>
    <row r="21" spans="1:37" customFormat="1" ht="15.75" x14ac:dyDescent="0.25">
      <c r="A21" s="31"/>
      <c r="B21" s="35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92"/>
      <c r="U21" s="31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1"/>
      <c r="AI21" s="31"/>
      <c r="AJ21" s="31"/>
      <c r="AK21" s="31"/>
    </row>
    <row r="22" spans="1:37" customFormat="1" ht="15.75" x14ac:dyDescent="0.25">
      <c r="A22" s="31"/>
      <c r="B22" s="35" t="s">
        <v>227</v>
      </c>
      <c r="C22" s="31" t="s">
        <v>226</v>
      </c>
      <c r="D22" s="31" t="s">
        <v>399</v>
      </c>
      <c r="E22" s="31">
        <f>'[1]Consolidated Salary 10-11'!$E$22</f>
        <v>693150</v>
      </c>
      <c r="F22" s="31">
        <f>'[1]Consolidated Salary 10-11'!$F$22</f>
        <v>120000</v>
      </c>
      <c r="G22" s="31">
        <f>'[1]Consolidated Salary 10-11'!$G$22</f>
        <v>361940</v>
      </c>
      <c r="H22" s="31">
        <v>0</v>
      </c>
      <c r="I22" s="31">
        <f>'[1]Consolidated Salary 10-11'!$I$22</f>
        <v>243945</v>
      </c>
      <c r="J22" s="31">
        <f>'[1]Consolidated Salary 10-11'!$J$22</f>
        <v>0</v>
      </c>
      <c r="K22" s="31">
        <f>'[1]Consolidated Salary 10-11'!$K$22</f>
        <v>127608</v>
      </c>
      <c r="L22" s="31">
        <v>0</v>
      </c>
      <c r="M22" s="31">
        <v>0</v>
      </c>
      <c r="N22" s="92">
        <f>SUM(E22:M22)</f>
        <v>1546643</v>
      </c>
      <c r="U22" s="31"/>
      <c r="V22" s="35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7" customFormat="1" ht="15.75" x14ac:dyDescent="0.25">
      <c r="A23" s="31"/>
      <c r="B23" s="35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92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7" customFormat="1" ht="15.75" x14ac:dyDescent="0.25">
      <c r="A24" s="31"/>
      <c r="B24" s="35" t="s">
        <v>229</v>
      </c>
      <c r="C24" s="31" t="s">
        <v>228</v>
      </c>
      <c r="D24" s="31" t="s">
        <v>594</v>
      </c>
      <c r="E24" s="31">
        <f>'[1]Consolidated Salary 10-11'!$E$24</f>
        <v>533130</v>
      </c>
      <c r="F24" s="31">
        <f>'[1]Consolidated Salary 10-11'!$F$24</f>
        <v>108000</v>
      </c>
      <c r="G24" s="31">
        <f>'[1]Consolidated Salary 10-11'!$G$24</f>
        <v>285375</v>
      </c>
      <c r="H24" s="31">
        <v>0</v>
      </c>
      <c r="I24" s="31">
        <f>'[1]Consolidated Salary 10-11'!$I$24</f>
        <v>192339</v>
      </c>
      <c r="J24" s="31">
        <f>'[1]Consolidated Salary 10-11'!$J$24</f>
        <v>55488</v>
      </c>
      <c r="K24" s="31">
        <f>'[1]Consolidated Salary 10-11'!$K$24</f>
        <v>121149</v>
      </c>
      <c r="L24" s="31">
        <v>0</v>
      </c>
      <c r="M24" s="31">
        <v>0</v>
      </c>
      <c r="N24" s="92">
        <f>SUM(E24:M24)</f>
        <v>1295481</v>
      </c>
      <c r="U24" s="31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I24" s="3"/>
      <c r="AK24" s="31"/>
    </row>
    <row r="25" spans="1:37" customFormat="1" ht="15.75" x14ac:dyDescent="0.25">
      <c r="A25" s="31"/>
      <c r="B25" s="35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92"/>
      <c r="U25" s="31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1"/>
      <c r="AI25" s="31"/>
      <c r="AJ25" s="31"/>
      <c r="AK25" s="31"/>
    </row>
    <row r="26" spans="1:37" customFormat="1" ht="15.75" x14ac:dyDescent="0.25">
      <c r="A26" s="31"/>
      <c r="B26" s="35">
        <v>9</v>
      </c>
      <c r="C26" s="31" t="s">
        <v>230</v>
      </c>
      <c r="D26" s="31" t="s">
        <v>594</v>
      </c>
      <c r="E26" s="31">
        <f>'[1]Consolidated Salary 10-11'!$E$26</f>
        <v>533130</v>
      </c>
      <c r="F26" s="31">
        <f>'[1]Consolidated Salary 10-11'!$F$26</f>
        <v>108000</v>
      </c>
      <c r="G26" s="31">
        <f>'[1]Consolidated Salary 10-11'!$G$26</f>
        <v>285375</v>
      </c>
      <c r="H26" s="31">
        <v>0</v>
      </c>
      <c r="I26" s="31">
        <f>'[1]Consolidated Salary 10-11'!$I$26</f>
        <v>192339</v>
      </c>
      <c r="J26" s="31">
        <f>'[1]Consolidated Salary 10-11'!$J$26</f>
        <v>46208</v>
      </c>
      <c r="K26" s="31">
        <f>'[1]Consolidated Salary 10-11'!$K$26</f>
        <v>121969</v>
      </c>
      <c r="L26" s="31">
        <v>0</v>
      </c>
      <c r="M26" s="31">
        <v>0</v>
      </c>
      <c r="N26" s="92">
        <f>SUM(E26:M26)</f>
        <v>1287021</v>
      </c>
      <c r="U26" s="31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1"/>
      <c r="AI26" s="31"/>
      <c r="AJ26" s="31"/>
      <c r="AK26" s="31"/>
    </row>
    <row r="27" spans="1:37" customFormat="1" ht="15.75" x14ac:dyDescent="0.25">
      <c r="A27" s="31"/>
      <c r="B27" s="35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92"/>
      <c r="U27" s="31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1"/>
      <c r="AI27" s="31"/>
      <c r="AJ27" s="31"/>
      <c r="AK27" s="31"/>
    </row>
    <row r="28" spans="1:37" customFormat="1" ht="15.75" x14ac:dyDescent="0.25">
      <c r="A28" s="31"/>
      <c r="B28" s="35">
        <v>10</v>
      </c>
      <c r="C28" s="31" t="s">
        <v>232</v>
      </c>
      <c r="D28" s="31" t="s">
        <v>594</v>
      </c>
      <c r="E28" s="31">
        <f>'[1]Consolidated Salary 10-11'!$E$28</f>
        <v>548610</v>
      </c>
      <c r="F28" s="31">
        <f>'[1]Consolidated Salary 10-11'!$F$28</f>
        <v>108000</v>
      </c>
      <c r="G28" s="31">
        <f>'[1]Consolidated Salary 10-11'!$G$28</f>
        <v>292263</v>
      </c>
      <c r="H28" s="31">
        <v>0</v>
      </c>
      <c r="I28" s="31">
        <f>'[1]Consolidated Salary 10-11'!$I$28</f>
        <v>196983</v>
      </c>
      <c r="J28" s="31">
        <f>'[1]Consolidated Salary 10-11'!$J$28</f>
        <v>55488</v>
      </c>
      <c r="K28" s="31">
        <f>'[1]Consolidated Salary 10-11'!$K$28</f>
        <v>119283</v>
      </c>
      <c r="L28" s="31">
        <v>0</v>
      </c>
      <c r="M28" s="31">
        <v>0</v>
      </c>
      <c r="N28" s="92">
        <f>SUM(E28:M28)</f>
        <v>1320627</v>
      </c>
      <c r="U28" s="31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1"/>
      <c r="AI28" s="31"/>
      <c r="AJ28" s="31"/>
      <c r="AK28" s="31"/>
    </row>
    <row r="29" spans="1:37" customFormat="1" ht="15.75" x14ac:dyDescent="0.25">
      <c r="A29" s="31"/>
      <c r="B29" s="3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92"/>
      <c r="U29" s="31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1"/>
      <c r="AI29" s="31"/>
      <c r="AJ29" s="31"/>
      <c r="AK29" s="31"/>
    </row>
    <row r="30" spans="1:37" customFormat="1" ht="15.75" x14ac:dyDescent="0.25">
      <c r="A30" s="31"/>
      <c r="B30" s="35" t="s">
        <v>235</v>
      </c>
      <c r="C30" s="31" t="s">
        <v>234</v>
      </c>
      <c r="D30" s="31" t="s">
        <v>527</v>
      </c>
      <c r="E30" s="31">
        <f>'[1]Consolidated Salary 10-11'!$E$30</f>
        <v>275880</v>
      </c>
      <c r="F30" s="31">
        <f>'[1]Consolidated Salary 10-11'!$F$30</f>
        <v>84000</v>
      </c>
      <c r="G30" s="31">
        <f>'[1]Consolidated Salary 10-11'!$G$30</f>
        <v>160776</v>
      </c>
      <c r="H30" s="31">
        <v>0</v>
      </c>
      <c r="I30" s="31">
        <f>'[1]Consolidated Salary 10-11'!$I$30</f>
        <v>107964</v>
      </c>
      <c r="J30" s="31">
        <f>'[1]Consolidated Salary 10-11'!$J$30</f>
        <v>41760</v>
      </c>
      <c r="K30" s="31">
        <f>'[1]Consolidated Salary 10-11'!$K$30</f>
        <v>42447</v>
      </c>
      <c r="L30" s="31">
        <v>0</v>
      </c>
      <c r="M30" s="31">
        <v>0</v>
      </c>
      <c r="N30" s="92">
        <f>SUM(E30:M30)</f>
        <v>712827</v>
      </c>
      <c r="U30" s="31"/>
      <c r="V30" s="35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7" customFormat="1" ht="15.75" x14ac:dyDescent="0.25">
      <c r="A31" s="31"/>
      <c r="B31" s="35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92"/>
      <c r="U31" s="31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7" customFormat="1" ht="15.75" x14ac:dyDescent="0.25">
      <c r="A32" s="31"/>
      <c r="B32" s="35" t="s">
        <v>237</v>
      </c>
      <c r="C32" s="31" t="s">
        <v>236</v>
      </c>
      <c r="D32" s="31" t="s">
        <v>594</v>
      </c>
      <c r="E32" s="31">
        <f>'[1]Consolidated Salary 10-11'!$E$32</f>
        <v>496200</v>
      </c>
      <c r="F32" s="31">
        <f>'[1]Consolidated Salary 10-11'!$F$32</f>
        <v>108000</v>
      </c>
      <c r="G32" s="31">
        <f>'[1]Consolidated Salary 10-11'!$G$32</f>
        <v>268936</v>
      </c>
      <c r="H32" s="31">
        <v>0</v>
      </c>
      <c r="I32" s="31">
        <f>'[1]Consolidated Salary 10-11'!$I$32</f>
        <v>181260</v>
      </c>
      <c r="J32" s="31">
        <f>'[1]Consolidated Salary 10-11'!$J$32</f>
        <v>55488</v>
      </c>
      <c r="K32" s="31">
        <f>'[1]Consolidated Salary 10-11'!$K$32</f>
        <v>74698</v>
      </c>
      <c r="L32" s="31">
        <v>0</v>
      </c>
      <c r="M32" s="31">
        <v>0</v>
      </c>
      <c r="N32" s="92">
        <f>SUM(E32:M32)</f>
        <v>1184582</v>
      </c>
      <c r="U32" s="31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I32" s="3"/>
    </row>
    <row r="33" spans="1:37" customFormat="1" ht="15.75" x14ac:dyDescent="0.25">
      <c r="A33" s="31"/>
      <c r="B33" s="35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92"/>
      <c r="U33" s="31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1"/>
      <c r="AI33" s="31"/>
      <c r="AJ33" s="31"/>
    </row>
    <row r="34" spans="1:37" customFormat="1" ht="15.75" x14ac:dyDescent="0.25">
      <c r="A34" s="31"/>
      <c r="B34" s="35" t="s">
        <v>239</v>
      </c>
      <c r="C34" s="31" t="s">
        <v>238</v>
      </c>
      <c r="D34" s="31" t="s">
        <v>594</v>
      </c>
      <c r="E34" s="31">
        <f>'[1]Consolidated Salary 10-11'!$E$34</f>
        <v>533130</v>
      </c>
      <c r="F34" s="31">
        <f>'[1]Consolidated Salary 10-11'!$F$34</f>
        <v>108000</v>
      </c>
      <c r="G34" s="31">
        <f>'[1]Consolidated Salary 10-11'!$G$34</f>
        <v>285375</v>
      </c>
      <c r="H34" s="31">
        <v>0</v>
      </c>
      <c r="I34" s="31">
        <f>'[1]Consolidated Salary 10-11'!$I$34</f>
        <v>192339</v>
      </c>
      <c r="J34" s="31">
        <f>'[1]Consolidated Salary 10-11'!$J$34</f>
        <v>55488</v>
      </c>
      <c r="K34" s="31">
        <f>'[1]Consolidated Salary 10-11'!$K$34</f>
        <v>147451</v>
      </c>
      <c r="L34" s="31">
        <v>0</v>
      </c>
      <c r="M34" s="31">
        <v>0</v>
      </c>
      <c r="N34" s="92">
        <f>SUM(E34:M34)</f>
        <v>1321783</v>
      </c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</row>
    <row r="35" spans="1:37" customFormat="1" ht="15.75" x14ac:dyDescent="0.25">
      <c r="A35" s="31"/>
      <c r="B35" s="35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92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</row>
    <row r="36" spans="1:37" customFormat="1" ht="15.75" x14ac:dyDescent="0.25">
      <c r="A36" s="31"/>
      <c r="B36" s="35">
        <v>14</v>
      </c>
      <c r="C36" s="31" t="s">
        <v>240</v>
      </c>
      <c r="D36" s="31" t="s">
        <v>527</v>
      </c>
      <c r="E36" s="31">
        <f>'[1]Consolidated Salary 10-11'!$E$36</f>
        <v>251760</v>
      </c>
      <c r="F36" s="31">
        <f>'[1]Consolidated Salary 10-11'!$F$36</f>
        <v>72000</v>
      </c>
      <c r="G36" s="31">
        <f>'[1]Consolidated Salary 10-11'!$G$36</f>
        <v>144073</v>
      </c>
      <c r="H36" s="31">
        <v>0</v>
      </c>
      <c r="I36" s="31">
        <f>'[1]Consolidated Salary 10-11'!$I$36</f>
        <v>97128</v>
      </c>
      <c r="J36" s="31">
        <f>'[1]Consolidated Salary 10-11'!$J$36</f>
        <v>0</v>
      </c>
      <c r="K36" s="31">
        <f>'[1]Consolidated Salary 10-11'!$K$36</f>
        <v>53553</v>
      </c>
      <c r="L36" s="31">
        <v>0</v>
      </c>
      <c r="M36" s="31">
        <v>0</v>
      </c>
      <c r="N36" s="92">
        <f>SUM(E36:M36)</f>
        <v>618514</v>
      </c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K36" s="31"/>
    </row>
    <row r="37" spans="1:37" customFormat="1" ht="15.75" x14ac:dyDescent="0.25">
      <c r="A37" s="31"/>
      <c r="B37" s="35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92"/>
      <c r="U37" s="31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1"/>
      <c r="AI37" s="31"/>
      <c r="AJ37" s="31"/>
      <c r="AK37" s="31"/>
    </row>
    <row r="38" spans="1:37" customFormat="1" ht="15.75" x14ac:dyDescent="0.25">
      <c r="A38" s="31"/>
      <c r="B38" s="35">
        <v>15</v>
      </c>
      <c r="C38" s="31" t="s">
        <v>241</v>
      </c>
      <c r="D38" s="31" t="s">
        <v>527</v>
      </c>
      <c r="E38" s="31">
        <f>'[1]Consolidated Salary 10-11'!$E$38</f>
        <v>93060</v>
      </c>
      <c r="F38" s="31">
        <f>'[1]Consolidated Salary 10-11'!$F$38</f>
        <v>30000</v>
      </c>
      <c r="G38" s="31">
        <f>'[1]Consolidated Salary 10-11'!$G$38</f>
        <v>48909</v>
      </c>
      <c r="H38" s="31">
        <v>0</v>
      </c>
      <c r="I38" s="31">
        <f>'[1]Consolidated Salary 10-11'!$I$38</f>
        <v>36918</v>
      </c>
      <c r="J38" s="31">
        <f>'[1]Consolidated Salary 10-11'!$J$38</f>
        <v>18048</v>
      </c>
      <c r="K38" s="31">
        <f>'[1]Consolidated Salary 10-11'!$K$38</f>
        <v>42496</v>
      </c>
      <c r="L38" s="31">
        <f>'[1]Consolidated Salary 10-11'!$L$38</f>
        <v>20247</v>
      </c>
      <c r="M38" s="31">
        <f>[2]April!M38+[2]May!M38+[2]June!M38+[2]July!M38+[2]August!M38+[2]Sep!M38+[2]Oct!M38+[2]Nov!M38+[2]Dec!M38+[2]Jan!M38+[2]Feb!M38+[2]March!M38</f>
        <v>0</v>
      </c>
      <c r="N38" s="92">
        <f>SUM(E38:M38)</f>
        <v>289678</v>
      </c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</row>
    <row r="39" spans="1:37" customFormat="1" ht="15.75" x14ac:dyDescent="0.25">
      <c r="A39" s="31"/>
      <c r="B39" s="35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92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</row>
    <row r="40" spans="1:37" customFormat="1" ht="15.75" x14ac:dyDescent="0.25">
      <c r="A40" s="31"/>
      <c r="B40" s="35">
        <v>16</v>
      </c>
      <c r="C40" s="31" t="s">
        <v>242</v>
      </c>
      <c r="D40" s="31" t="s">
        <v>527</v>
      </c>
      <c r="E40" s="31">
        <f>'[1]Consolidated Salary 10-11'!$E$40</f>
        <v>226410</v>
      </c>
      <c r="F40" s="31">
        <f>'[1]Consolidated Salary 10-11'!$F$40</f>
        <v>72000</v>
      </c>
      <c r="G40" s="31">
        <f>'[1]Consolidated Salary 10-11'!$G$40</f>
        <v>132825</v>
      </c>
      <c r="H40" s="31">
        <v>0</v>
      </c>
      <c r="I40" s="31">
        <f>'[1]Consolidated Salary 10-11'!$I$40</f>
        <v>89523</v>
      </c>
      <c r="J40" s="31">
        <f>'[1]Consolidated Salary 10-11'!$J$40</f>
        <v>27008</v>
      </c>
      <c r="K40" s="31">
        <f>'[1]Consolidated Salary 10-11'!$K$40</f>
        <v>31088</v>
      </c>
      <c r="L40" s="31">
        <f>'[1]Consolidated Salary 10-11'!$L$40</f>
        <v>46232</v>
      </c>
      <c r="M40" s="31">
        <f>[2]April!M40+[2]May!M40+[2]June!M40+[2]July!M40+[2]August!M40+[2]Sep!M40+[2]Oct!M40+[2]Nov!M40+[2]Dec!M40+[2]Jan!M40+[2]Feb!M40+[2]March!M40</f>
        <v>0</v>
      </c>
      <c r="N40" s="92">
        <f>SUM(E40:M40)</f>
        <v>625086</v>
      </c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</row>
    <row r="41" spans="1:37" customFormat="1" ht="15.75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92"/>
      <c r="U41" s="31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1"/>
      <c r="AI41" s="31"/>
      <c r="AJ41" s="31"/>
    </row>
    <row r="42" spans="1:37" customFormat="1" ht="15.75" x14ac:dyDescent="0.25">
      <c r="A42" s="31"/>
      <c r="B42" s="35">
        <v>17</v>
      </c>
      <c r="C42" s="31" t="s">
        <v>474</v>
      </c>
      <c r="D42" s="31" t="s">
        <v>527</v>
      </c>
      <c r="E42" s="31">
        <f>'[1]Consolidated Salary 10-11'!$E$42</f>
        <v>217710</v>
      </c>
      <c r="F42" s="31">
        <f>'[1]Consolidated Salary 10-11'!$F$42</f>
        <v>72000</v>
      </c>
      <c r="G42" s="31">
        <f>'[1]Consolidated Salary 10-11'!$G$42</f>
        <v>128954</v>
      </c>
      <c r="H42" s="31">
        <v>0</v>
      </c>
      <c r="I42" s="31">
        <f>'[1]Consolidated Salary 10-11'!$I$42</f>
        <v>86913</v>
      </c>
      <c r="J42" s="31">
        <f>'[1]Consolidated Salary 10-11'!$J$42</f>
        <v>55488</v>
      </c>
      <c r="K42" s="31">
        <f>'[1]Consolidated Salary 10-11'!$K$42</f>
        <v>36302</v>
      </c>
      <c r="L42" s="31">
        <f>'[1]Consolidated Salary 10-11'!$L$42</f>
        <v>44028</v>
      </c>
      <c r="M42" s="31">
        <f>[2]April!M42+[2]May!M42+[2]June!M42+[2]July!M42+[2]August!M42+[2]Sep!M42+[2]Oct!M42+[2]Nov!M42+[2]Dec!M42+[2]Jan!M42+[2]Feb!M42+[2]March!M42</f>
        <v>0</v>
      </c>
      <c r="N42" s="92">
        <f>SUM(E42:M42)</f>
        <v>641395</v>
      </c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</row>
    <row r="43" spans="1:37" customFormat="1" ht="15.75" x14ac:dyDescent="0.25">
      <c r="A43" s="31"/>
      <c r="B43" s="35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92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"/>
    </row>
    <row r="44" spans="1:37" customFormat="1" ht="15.75" x14ac:dyDescent="0.25">
      <c r="A44" s="31"/>
      <c r="B44" s="35">
        <v>18</v>
      </c>
      <c r="C44" s="31" t="s">
        <v>476</v>
      </c>
      <c r="D44" s="31" t="s">
        <v>527</v>
      </c>
      <c r="E44" s="31">
        <f>'[1]Consolidated Salary 10-11'!$E$44</f>
        <v>250260</v>
      </c>
      <c r="F44" s="31">
        <f>'[1]Consolidated Salary 10-11'!$F$44</f>
        <v>74000</v>
      </c>
      <c r="G44" s="31">
        <f>'[1]Consolidated Salary 10-11'!$G$44</f>
        <v>144412</v>
      </c>
      <c r="H44" s="31">
        <v>0</v>
      </c>
      <c r="I44" s="31">
        <f>'[1]Consolidated Salary 10-11'!$I$44</f>
        <v>97278</v>
      </c>
      <c r="J44" s="31">
        <f>'[1]Consolidated Salary 10-11'!$J$44</f>
        <v>55488</v>
      </c>
      <c r="K44" s="31">
        <f>'[1]Consolidated Salary 10-11'!$K$44</f>
        <v>167084</v>
      </c>
      <c r="L44" s="31">
        <f>'[1]Consolidated Salary 10-11'!$L$44</f>
        <v>52092</v>
      </c>
      <c r="M44" s="31">
        <f>[2]April!M44+[2]May!M44+[2]June!M44+[2]July!M44+[2]August!M44+[2]Sep!M44+[2]Oct!M44+[2]Nov!M44+[2]Dec!M44+[2]Jan!M44+[2]Feb!M44+[2]March!M44</f>
        <v>0</v>
      </c>
      <c r="N44" s="92">
        <f>SUM(E44:M44)</f>
        <v>840614</v>
      </c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</row>
    <row r="45" spans="1:37" customFormat="1" ht="15.75" x14ac:dyDescent="0.25">
      <c r="A45" s="31"/>
      <c r="B45" s="35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92"/>
      <c r="U45" s="31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1"/>
      <c r="AI45" s="31"/>
      <c r="AJ45" s="31"/>
    </row>
    <row r="46" spans="1:37" customFormat="1" ht="15.75" x14ac:dyDescent="0.25">
      <c r="A46" s="31"/>
      <c r="B46" s="35">
        <v>19</v>
      </c>
      <c r="C46" s="31" t="s">
        <v>477</v>
      </c>
      <c r="D46" s="31" t="s">
        <v>527</v>
      </c>
      <c r="E46" s="31">
        <f>'[1]Consolidated Salary 10-11'!$E$46</f>
        <v>248520</v>
      </c>
      <c r="F46" s="31">
        <f>'[1]Consolidated Salary 10-11'!$F$46</f>
        <v>72000</v>
      </c>
      <c r="G46" s="31">
        <f>'[1]Consolidated Salary 10-11'!$G$46</f>
        <v>142730</v>
      </c>
      <c r="H46" s="31">
        <v>0</v>
      </c>
      <c r="I46" s="31">
        <f>'[1]Consolidated Salary 10-11'!$I$46</f>
        <v>0</v>
      </c>
      <c r="J46" s="31">
        <f>'[1]Consolidated Salary 10-11'!$J$46</f>
        <v>55488</v>
      </c>
      <c r="K46" s="31">
        <f>'[1]Consolidated Salary 10-11'!$K$46</f>
        <v>63030</v>
      </c>
      <c r="L46" s="31">
        <f>'[1]Consolidated Salary 10-11'!$L$46</f>
        <v>51550</v>
      </c>
      <c r="M46" s="31">
        <f>[2]April!M46+[2]May!M46+[2]June!M46+[2]July!M46+[2]August!M46+[2]Sep!M46+[2]Oct!M46+[2]Nov!M46+[2]Dec!M46+[2]Jan!M46+[2]Feb!M46+[2]March!M46</f>
        <v>0</v>
      </c>
      <c r="N46" s="92">
        <f>SUM(E46:M46)</f>
        <v>633318</v>
      </c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</row>
    <row r="47" spans="1:37" customFormat="1" ht="15.75" x14ac:dyDescent="0.25">
      <c r="A47" s="31"/>
      <c r="B47" s="35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92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</row>
    <row r="48" spans="1:37" customFormat="1" ht="15.75" x14ac:dyDescent="0.25">
      <c r="A48" s="31"/>
      <c r="B48" s="35">
        <v>20</v>
      </c>
      <c r="C48" s="31" t="s">
        <v>478</v>
      </c>
      <c r="D48" s="31" t="s">
        <v>527</v>
      </c>
      <c r="E48" s="31">
        <f>'[1]Consolidated Salary 10-11'!$E$48</f>
        <v>248520</v>
      </c>
      <c r="F48" s="31">
        <f>'[1]Consolidated Salary 10-11'!$F$48</f>
        <v>72000</v>
      </c>
      <c r="G48" s="31">
        <f>'[1]Consolidated Salary 10-11'!$G$48</f>
        <v>142730</v>
      </c>
      <c r="H48" s="31">
        <v>0</v>
      </c>
      <c r="I48" s="31">
        <f>'[1]Consolidated Salary 10-11'!$I$48</f>
        <v>96156</v>
      </c>
      <c r="J48" s="31">
        <f>'[1]Consolidated Salary 10-11'!$J$48</f>
        <v>55488</v>
      </c>
      <c r="K48" s="31">
        <f>'[1]Consolidated Salary 10-11'!$K$48</f>
        <v>68507</v>
      </c>
      <c r="L48" s="31">
        <f>'[1]Consolidated Salary 10-11'!$L$48</f>
        <v>51550</v>
      </c>
      <c r="M48" s="31">
        <f>[2]April!M48+[2]May!M48+[2]June!M48+[2]July!M48+[2]August!M48+[2]Sep!M48+[2]Oct!M48+[2]Nov!M48+[2]Dec!M48+[2]Jan!M48+[2]Feb!M48+[2]March!M48</f>
        <v>0</v>
      </c>
      <c r="N48" s="92">
        <f>SUM(E48:M48)</f>
        <v>734951</v>
      </c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</row>
    <row r="49" spans="1:38" customFormat="1" ht="15.75" x14ac:dyDescent="0.25">
      <c r="A49" s="31"/>
      <c r="B49" s="35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92"/>
      <c r="U49" s="31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1"/>
      <c r="AI49" s="31"/>
      <c r="AJ49" s="31"/>
    </row>
    <row r="50" spans="1:38" customFormat="1" ht="15.75" x14ac:dyDescent="0.25">
      <c r="A50" s="31"/>
      <c r="B50" s="35">
        <v>21</v>
      </c>
      <c r="C50" s="31" t="s">
        <v>475</v>
      </c>
      <c r="D50" s="31" t="s">
        <v>527</v>
      </c>
      <c r="E50" s="31">
        <f>'[1]Consolidated Salary 10-11'!$E$50</f>
        <v>174422</v>
      </c>
      <c r="F50" s="31">
        <f>'[1]Consolidated Salary 10-11'!$F$50</f>
        <v>66335</v>
      </c>
      <c r="G50" s="31">
        <f>'[1]Consolidated Salary 10-11'!$G$50</f>
        <v>107006</v>
      </c>
      <c r="H50" s="31">
        <v>0</v>
      </c>
      <c r="I50" s="31">
        <f>'[1]Consolidated Salary 10-11'!$I$50</f>
        <v>72227</v>
      </c>
      <c r="J50" s="31">
        <f>'[1]Consolidated Salary 10-11'!$J$50</f>
        <v>51356</v>
      </c>
      <c r="K50" s="31">
        <f>'[1]Consolidated Salary 10-11'!$K$50</f>
        <v>30825</v>
      </c>
      <c r="L50" s="31">
        <v>0</v>
      </c>
      <c r="M50" s="31">
        <f>[2]April!M50+[2]May!M50+[2]June!M50+[2]July!M50+[2]August!M50+[2]Sep!M50+[2]Oct!M50+[2]Nov!M50+[2]Dec!M50+[2]Jan!M50+[2]Feb!M50+[2]March!M50</f>
        <v>0</v>
      </c>
      <c r="N50" s="92">
        <f>SUM(E50:M50)</f>
        <v>502171</v>
      </c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</row>
    <row r="51" spans="1:38" customFormat="1" ht="15.75" x14ac:dyDescent="0.25">
      <c r="A51" s="31"/>
      <c r="B51" s="35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92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</row>
    <row r="52" spans="1:38" customFormat="1" ht="15.75" x14ac:dyDescent="0.25">
      <c r="A52" s="129"/>
      <c r="B52" s="35">
        <v>22</v>
      </c>
      <c r="C52" s="31" t="s">
        <v>492</v>
      </c>
      <c r="D52" s="31" t="s">
        <v>527</v>
      </c>
      <c r="E52" s="31">
        <f>'[1]Consolidated Salary 10-11'!$E$52</f>
        <v>205170</v>
      </c>
      <c r="F52" s="31">
        <f>'[1]Consolidated Salary 10-11'!$F$52</f>
        <v>72000</v>
      </c>
      <c r="G52" s="31">
        <f>'[1]Consolidated Salary 10-11'!$G$52</f>
        <v>123394</v>
      </c>
      <c r="H52" s="31">
        <v>0</v>
      </c>
      <c r="I52" s="31">
        <f>'[1]Consolidated Salary 10-11'!$I$52</f>
        <v>83151</v>
      </c>
      <c r="J52" s="31">
        <f>'[1]Consolidated Salary 10-11'!$J$52</f>
        <v>55488</v>
      </c>
      <c r="K52" s="31">
        <f>'[1]Consolidated Salary 10-11'!$K$52</f>
        <v>29892</v>
      </c>
      <c r="L52" s="31">
        <f>'[1]Consolidated Salary 10-11'!$L$52</f>
        <v>40056</v>
      </c>
      <c r="M52" s="31">
        <f>[2]April!M52+[2]May!M52+[2]June!M52+[2]July!M52+[2]August!M52+[2]Sep!M52+[2]Oct!M52+[2]Nov!M52+[2]Dec!M52+[2]Jan!M52+[2]Feb!M52+[2]March!M52</f>
        <v>0</v>
      </c>
      <c r="N52" s="92">
        <f>SUM(E52:M52)</f>
        <v>609151</v>
      </c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</row>
    <row r="53" spans="1:38" customFormat="1" ht="15.75" x14ac:dyDescent="0.25">
      <c r="A53" s="31"/>
      <c r="B53" s="35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92"/>
      <c r="U53" s="31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1"/>
      <c r="AI53" s="31"/>
      <c r="AJ53" s="31"/>
    </row>
    <row r="54" spans="1:38" customFormat="1" ht="15.75" x14ac:dyDescent="0.25">
      <c r="A54" s="31"/>
      <c r="B54" s="35">
        <v>23</v>
      </c>
      <c r="C54" s="31" t="s">
        <v>524</v>
      </c>
      <c r="D54" s="31" t="s">
        <v>527</v>
      </c>
      <c r="E54" s="31">
        <f>'[1]Consolidated Salary 10-11'!$E$54</f>
        <v>229980</v>
      </c>
      <c r="F54" s="31">
        <f>'[1]Consolidated Salary 10-11'!$F$54</f>
        <v>72000</v>
      </c>
      <c r="G54" s="31">
        <f>'[1]Consolidated Salary 10-11'!$G$54</f>
        <v>134474</v>
      </c>
      <c r="H54" s="31">
        <v>0</v>
      </c>
      <c r="I54" s="31">
        <f>'[1]Consolidated Salary 10-11'!$I$54</f>
        <v>90594</v>
      </c>
      <c r="J54" s="31">
        <f>'[1]Consolidated Salary 10-11'!$J$54</f>
        <v>110976</v>
      </c>
      <c r="K54" s="31">
        <f>'[1]Consolidated Salary 10-11'!$K$54</f>
        <v>6785</v>
      </c>
      <c r="L54" s="31">
        <f>'[1]Consolidated Salary 10-11'!$L$54</f>
        <v>44311</v>
      </c>
      <c r="M54" s="31">
        <f>[2]April!M54+[2]May!M54+[2]June!M54+[2]July!M54+[2]August!M54+[2]Sep!M54+[2]Oct!M54+[2]Nov!M54+[2]Dec!M54+[2]Jan!M54+[2]Feb!M54+[2]March!M54</f>
        <v>0</v>
      </c>
      <c r="N54" s="92">
        <f>SUM(E54:M54)</f>
        <v>689120</v>
      </c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8" customFormat="1" ht="15.75" x14ac:dyDescent="0.25">
      <c r="A55" s="31"/>
      <c r="B55" s="35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92"/>
      <c r="U55" s="31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8" customFormat="1" ht="15.75" x14ac:dyDescent="0.25">
      <c r="A56" s="31"/>
      <c r="B56" s="35">
        <v>24</v>
      </c>
      <c r="C56" s="31" t="s">
        <v>505</v>
      </c>
      <c r="D56" s="31" t="s">
        <v>527</v>
      </c>
      <c r="E56" s="31">
        <f>'[1]Consolidated Salary 10-11'!$E$56</f>
        <v>207270</v>
      </c>
      <c r="F56" s="31">
        <f>'[1]Consolidated Salary 10-11'!$F$56</f>
        <v>72000</v>
      </c>
      <c r="G56" s="31">
        <f>'[1]Consolidated Salary 10-11'!$G$56</f>
        <v>124213</v>
      </c>
      <c r="H56" s="31">
        <v>0</v>
      </c>
      <c r="I56" s="31">
        <f>'[1]Consolidated Salary 10-11'!$I$56</f>
        <v>83781</v>
      </c>
      <c r="J56" s="31">
        <f>'[1]Consolidated Salary 10-11'!$J$56</f>
        <v>55488</v>
      </c>
      <c r="K56" s="31">
        <f>'[1]Consolidated Salary 10-11'!$K$56</f>
        <v>15108</v>
      </c>
      <c r="L56" s="31">
        <f>'[1]Consolidated Salary 10-11'!$L$56</f>
        <v>40638</v>
      </c>
      <c r="M56" s="31">
        <f>[2]April!M56+[2]May!M56+[2]June!M56+[2]July!M56+[2]August!M56+[2]Sep!M56+[2]Oct!M56+[2]Nov!M56+[2]Dec!M56+[2]Jan!M56+[2]Feb!M56+[2]March!M56</f>
        <v>0</v>
      </c>
      <c r="N56" s="92">
        <f>SUM(E56:M56)</f>
        <v>598498</v>
      </c>
      <c r="U56" s="31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1"/>
      <c r="AI56" s="3"/>
    </row>
    <row r="57" spans="1:38" customFormat="1" ht="15.75" x14ac:dyDescent="0.25">
      <c r="A57" s="31"/>
      <c r="B57" s="35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92"/>
      <c r="U57" s="31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1"/>
      <c r="AI57" s="31"/>
    </row>
    <row r="58" spans="1:38" customFormat="1" ht="15.75" x14ac:dyDescent="0.25">
      <c r="A58" s="31"/>
      <c r="B58" s="35">
        <v>25</v>
      </c>
      <c r="C58" s="31" t="s">
        <v>504</v>
      </c>
      <c r="D58" s="31" t="s">
        <v>527</v>
      </c>
      <c r="E58" s="31">
        <f>'[1]Consolidated Salary 10-11'!$E$58</f>
        <v>229980</v>
      </c>
      <c r="F58" s="31">
        <f>'[1]Consolidated Salary 10-11'!$F$58</f>
        <v>72000</v>
      </c>
      <c r="G58" s="31">
        <f>'[1]Consolidated Salary 10-11'!$G$58</f>
        <v>134474</v>
      </c>
      <c r="H58" s="31">
        <v>0</v>
      </c>
      <c r="I58" s="31">
        <f>'[1]Consolidated Salary 10-11'!$I$58</f>
        <v>90594</v>
      </c>
      <c r="J58" s="31">
        <f>'[1]Consolidated Salary 10-11'!$J$58</f>
        <v>55488</v>
      </c>
      <c r="K58" s="31">
        <f>'[1]Consolidated Salary 10-11'!$K$58</f>
        <v>5488</v>
      </c>
      <c r="L58" s="31">
        <f>'[1]Consolidated Salary 10-11'!$L$58</f>
        <v>43705</v>
      </c>
      <c r="M58" s="31">
        <f>[2]April!M58+[2]May!M58+[2]June!M58+[2]July!M58+[2]August!M58+[2]Sep!M58+[2]Oct!M58+[2]Nov!M58+[2]Dec!M58+[2]Jan!M58+[2]Feb!M58+[2]March!M58</f>
        <v>0</v>
      </c>
      <c r="N58" s="92">
        <f>SUM(E58:M58)</f>
        <v>631729</v>
      </c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</row>
    <row r="59" spans="1:38" customFormat="1" ht="15.75" x14ac:dyDescent="0.25">
      <c r="A59" s="31"/>
      <c r="B59" s="92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92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</row>
    <row r="60" spans="1:38" customFormat="1" ht="15.75" x14ac:dyDescent="0.25">
      <c r="A60" s="31"/>
      <c r="B60" s="35">
        <v>26</v>
      </c>
      <c r="C60" s="31" t="s">
        <v>631</v>
      </c>
      <c r="D60" s="31" t="s">
        <v>630</v>
      </c>
      <c r="E60" s="31">
        <f>'[1]Consolidated Salary 10-11'!$E$60</f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f>[2]April!L60+[2]May!L60+[2]June!L60+[2]July!L60+[2]August!L60+[2]Sep!L60+[2]Oct!L60+[2]Nov!L60+[2]Dec!L60+[2]Jan!L60+[2]Feb!L60+[2]March!L60</f>
        <v>0</v>
      </c>
      <c r="M60" s="31">
        <f>[2]April!M60+[2]May!M60+[2]June!M60+[2]July!M60+[2]August!M60+[2]Sep!M60+[2]Oct!M60+[2]Nov!M60+[2]Dec!M60+[2]Jan!M60+[2]Feb!M60+[2]March!M60</f>
        <v>0</v>
      </c>
      <c r="N60" s="92">
        <f>SUM(E60:M60)</f>
        <v>0</v>
      </c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K60" s="31"/>
      <c r="AL60" s="31"/>
    </row>
    <row r="61" spans="1:38" customFormat="1" ht="15.75" x14ac:dyDescent="0.25">
      <c r="A61" s="31"/>
      <c r="B61" s="35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92"/>
      <c r="U61" s="31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1"/>
      <c r="AI61" s="31"/>
      <c r="AJ61" s="31"/>
      <c r="AK61" s="31"/>
      <c r="AL61" s="31"/>
    </row>
    <row r="62" spans="1:38" customFormat="1" ht="15.75" x14ac:dyDescent="0.25">
      <c r="A62" s="31"/>
      <c r="B62" s="35">
        <v>27</v>
      </c>
      <c r="C62" s="31" t="s">
        <v>632</v>
      </c>
      <c r="D62" s="31" t="s">
        <v>630</v>
      </c>
      <c r="E62" s="31">
        <f>'[1]Consolidated Salary 10-11'!$E$62</f>
        <v>140752</v>
      </c>
      <c r="F62" s="31">
        <f>'[1]Consolidated Salary 10-11'!$F$62</f>
        <v>54135</v>
      </c>
      <c r="G62" s="31">
        <f>'[1]Consolidated Salary 10-11'!$G$62</f>
        <v>90667</v>
      </c>
      <c r="H62" s="31">
        <v>0</v>
      </c>
      <c r="I62" s="31">
        <f>'[1]Consolidated Salary 10-11'!$I$62</f>
        <v>58466</v>
      </c>
      <c r="J62" s="31">
        <f>'[1]Consolidated Salary 10-11'!$J$62</f>
        <v>42519</v>
      </c>
      <c r="K62" s="31">
        <f>'[1]Consolidated Salary 10-11'!$K$62</f>
        <v>118440</v>
      </c>
      <c r="L62" s="31">
        <v>0</v>
      </c>
      <c r="M62" s="31">
        <f>[2]April!M62+[2]May!M62+[2]June!M62+[2]July!M62+[2]August!M62+[2]Sep!M62+[2]Oct!M62+[2]Nov!M62+[2]Dec!M62+[2]Jan!M62+[2]Feb!M62+[2]March!M62</f>
        <v>0</v>
      </c>
      <c r="N62" s="92">
        <f>SUM(E62:M62)</f>
        <v>504979</v>
      </c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</row>
    <row r="63" spans="1:38" customFormat="1" ht="15.75" x14ac:dyDescent="0.25">
      <c r="A63" s="31"/>
      <c r="B63" s="35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92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</row>
    <row r="64" spans="1:38" customFormat="1" ht="15.75" x14ac:dyDescent="0.25">
      <c r="A64" s="31"/>
      <c r="B64" s="35">
        <v>28</v>
      </c>
      <c r="C64" s="31" t="s">
        <v>633</v>
      </c>
      <c r="D64" s="31" t="s">
        <v>630</v>
      </c>
      <c r="E64" s="31">
        <f>'[1]Consolidated Salary 10-11'!$E$64</f>
        <v>144392</v>
      </c>
      <c r="F64" s="31">
        <f>'[1]Consolidated Salary 10-11'!$F$64</f>
        <v>55535</v>
      </c>
      <c r="G64" s="31">
        <f>'[1]Consolidated Salary 10-11'!$G$64</f>
        <v>92935</v>
      </c>
      <c r="H64" s="31">
        <v>0</v>
      </c>
      <c r="I64" s="31">
        <f>'[1]Consolidated Salary 10-11'!$I$64</f>
        <v>59978</v>
      </c>
      <c r="J64" s="31">
        <f>'[1]Consolidated Salary 10-11'!$J$64</f>
        <v>43602</v>
      </c>
      <c r="K64" s="31">
        <f>'[1]Consolidated Salary 10-11'!$K$64</f>
        <v>103143</v>
      </c>
      <c r="L64" s="31">
        <v>0</v>
      </c>
      <c r="M64" s="31">
        <f>[2]April!M64+[2]May!M64+[2]June!M64+[2]July!M64+[2]August!M64+[2]Sep!M64+[2]Oct!M64+[2]Nov!M64+[2]Dec!M64+[2]Jan!M64+[2]Feb!M64+[2]March!M64</f>
        <v>0</v>
      </c>
      <c r="N64" s="92">
        <f>SUM(E64:M64)</f>
        <v>499585</v>
      </c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</row>
    <row r="65" spans="1:37" customFormat="1" ht="15.75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92"/>
      <c r="U65" s="31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1"/>
      <c r="AI65" s="31"/>
      <c r="AJ65" s="31"/>
      <c r="AK65" s="31"/>
    </row>
    <row r="66" spans="1:37" customFormat="1" ht="15.75" x14ac:dyDescent="0.25">
      <c r="A66" s="31"/>
      <c r="B66" s="35">
        <v>29</v>
      </c>
      <c r="C66" s="31" t="s">
        <v>634</v>
      </c>
      <c r="D66" s="31" t="s">
        <v>630</v>
      </c>
      <c r="E66" s="31">
        <f>'[1]Consolidated Salary 10-11'!$E$66</f>
        <v>144392</v>
      </c>
      <c r="F66" s="31">
        <f>'[1]Consolidated Salary 10-11'!$F$66</f>
        <v>55535</v>
      </c>
      <c r="G66" s="31">
        <f>'[1]Consolidated Salary 10-11'!$G$66</f>
        <v>92935</v>
      </c>
      <c r="H66" s="31">
        <v>0</v>
      </c>
      <c r="I66" s="31">
        <f>'[1]Consolidated Salary 10-11'!$I$66</f>
        <v>59978</v>
      </c>
      <c r="J66" s="31">
        <f>'[1]Consolidated Salary 10-11'!$J$66</f>
        <v>43602</v>
      </c>
      <c r="K66" s="31">
        <f>'[1]Consolidated Salary 10-11'!$K$66</f>
        <v>94275</v>
      </c>
      <c r="L66" s="31">
        <v>0</v>
      </c>
      <c r="M66" s="31">
        <f>[2]April!M66+[2]May!M66+[2]June!M66+[2]July!M66+[2]August!M66+[2]Sep!M66+[2]Oct!M66+[2]Nov!M66+[2]Dec!M66+[2]Jan!M66+[2]Feb!M66+[2]March!M66</f>
        <v>0</v>
      </c>
      <c r="N66" s="92">
        <f>SUM(E66:M66)</f>
        <v>490717</v>
      </c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</row>
    <row r="67" spans="1:37" customFormat="1" ht="15.75" x14ac:dyDescent="0.25">
      <c r="A67" s="31"/>
      <c r="B67" s="35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92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</row>
    <row r="68" spans="1:37" customFormat="1" ht="15.75" x14ac:dyDescent="0.25">
      <c r="A68" s="31"/>
      <c r="B68" s="35">
        <v>30</v>
      </c>
      <c r="C68" s="31" t="s">
        <v>635</v>
      </c>
      <c r="D68" s="31" t="s">
        <v>630</v>
      </c>
      <c r="E68" s="31">
        <f>'[1]Consolidated Salary 10-11'!$E$68</f>
        <v>138152</v>
      </c>
      <c r="F68" s="31">
        <f>'[1]Consolidated Salary 10-11'!$F$68</f>
        <v>53135</v>
      </c>
      <c r="G68" s="31">
        <f>'[1]Consolidated Salary 10-11'!$G$68</f>
        <v>89047</v>
      </c>
      <c r="H68" s="31">
        <v>0</v>
      </c>
      <c r="I68" s="31">
        <f>'[1]Consolidated Salary 10-11'!$I$68</f>
        <v>57386</v>
      </c>
      <c r="J68" s="31">
        <f>'[1]Consolidated Salary 10-11'!$J$68</f>
        <v>41863</v>
      </c>
      <c r="K68" s="31">
        <f>'[1]Consolidated Salary 10-11'!$K$68</f>
        <v>94275</v>
      </c>
      <c r="L68" s="31">
        <v>0</v>
      </c>
      <c r="M68" s="31">
        <f>[2]April!M68+[2]May!M68+[2]June!M68+[2]July!M68+[2]August!M68+[2]Sep!M68+[2]Oct!M68+[2]Nov!M68+[2]Dec!M68+[2]Jan!M68+[2]Feb!M68+[2]March!M68</f>
        <v>0</v>
      </c>
      <c r="N68" s="92">
        <f>SUM(E68:M68)</f>
        <v>473858</v>
      </c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</row>
    <row r="69" spans="1:37" customFormat="1" ht="15.75" x14ac:dyDescent="0.25">
      <c r="B69" s="35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92"/>
      <c r="U69" s="31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1"/>
      <c r="AI69" s="31"/>
      <c r="AJ69" s="31"/>
      <c r="AK69" s="31"/>
    </row>
    <row r="70" spans="1:37" customFormat="1" ht="15.75" x14ac:dyDescent="0.25">
      <c r="B70" s="35">
        <v>31</v>
      </c>
      <c r="C70" s="31" t="s">
        <v>625</v>
      </c>
      <c r="D70" s="31" t="s">
        <v>630</v>
      </c>
      <c r="E70" s="31">
        <f>'[1]Consolidated Salary 10-11'!$E$70</f>
        <v>128272</v>
      </c>
      <c r="F70" s="31">
        <f>'[1]Consolidated Salary 10-11'!$F$70</f>
        <v>49335</v>
      </c>
      <c r="G70" s="31">
        <f>'[1]Consolidated Salary 10-11'!$G$70</f>
        <v>79922</v>
      </c>
      <c r="H70" s="31">
        <v>0</v>
      </c>
      <c r="I70" s="31">
        <f>'[1]Consolidated Salary 10-11'!$I$70</f>
        <v>53282</v>
      </c>
      <c r="J70" s="31">
        <f>'[1]Consolidated Salary 10-11'!$J$70</f>
        <v>38359</v>
      </c>
      <c r="K70" s="31">
        <f>'[1]Consolidated Salary 10-11'!$K$70</f>
        <v>0</v>
      </c>
      <c r="L70" s="31">
        <v>0</v>
      </c>
      <c r="M70" s="31">
        <v>0</v>
      </c>
      <c r="N70" s="92">
        <f>SUM(E70:M70)</f>
        <v>349170</v>
      </c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</row>
    <row r="71" spans="1:37" customFormat="1" ht="15.75" x14ac:dyDescent="0.25">
      <c r="B71" s="35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92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</row>
    <row r="72" spans="1:37" customFormat="1" ht="15.75" x14ac:dyDescent="0.25">
      <c r="B72" s="35">
        <v>32</v>
      </c>
      <c r="C72" s="31" t="s">
        <v>626</v>
      </c>
      <c r="D72" s="31" t="s">
        <v>630</v>
      </c>
      <c r="E72" s="31">
        <f>'[1]Consolidated Salary 10-11'!$E$72</f>
        <v>3019</v>
      </c>
      <c r="F72" s="31">
        <f>'[1]Consolidated Salary 10-11'!$F$72</f>
        <v>1161</v>
      </c>
      <c r="G72" s="31">
        <f>'[1]Consolidated Salary 10-11'!$G$72</f>
        <v>1463</v>
      </c>
      <c r="H72" s="31">
        <v>0</v>
      </c>
      <c r="I72" s="31">
        <f>'[1]Consolidated Salary 10-11'!$I$72</f>
        <v>1254</v>
      </c>
      <c r="J72" s="31">
        <f>'[1]Consolidated Salary 10-11'!$J$72</f>
        <v>836</v>
      </c>
      <c r="K72" s="31">
        <f>'[1]Consolidated Salary 10-11'!$K$70</f>
        <v>0</v>
      </c>
      <c r="L72" s="31">
        <v>0</v>
      </c>
      <c r="M72" s="31">
        <v>0</v>
      </c>
      <c r="N72" s="92">
        <f>SUM(E72:M72)</f>
        <v>7733</v>
      </c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</row>
    <row r="73" spans="1:37" customFormat="1" ht="15.75" x14ac:dyDescent="0.25">
      <c r="B73" s="35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92"/>
      <c r="U73" s="31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1"/>
      <c r="AI73" s="31"/>
      <c r="AJ73" s="31"/>
    </row>
    <row r="74" spans="1:37" customFormat="1" ht="15.75" x14ac:dyDescent="0.25">
      <c r="B74" s="35">
        <v>33</v>
      </c>
      <c r="C74" s="31" t="s">
        <v>627</v>
      </c>
      <c r="D74" s="31" t="s">
        <v>630</v>
      </c>
      <c r="E74" s="31">
        <f>'[1]Consolidated Salary 10-11'!$E$74</f>
        <v>124767</v>
      </c>
      <c r="F74" s="31">
        <f>'[1]Consolidated Salary 10-11'!$F$74</f>
        <v>47987</v>
      </c>
      <c r="G74" s="31">
        <f>'[1]Consolidated Salary 10-11'!$G$74</f>
        <v>77739</v>
      </c>
      <c r="H74" s="31">
        <v>0</v>
      </c>
      <c r="I74" s="31">
        <f>'[1]Consolidated Salary 10-11'!$I$74</f>
        <v>51826</v>
      </c>
      <c r="J74" s="31">
        <f>'[1]Consolidated Salary 10-11'!$J$74</f>
        <v>37399</v>
      </c>
      <c r="K74" s="31">
        <f>'[1]Consolidated Salary 10-11'!$K$70</f>
        <v>0</v>
      </c>
      <c r="L74" s="31">
        <v>0</v>
      </c>
      <c r="M74" s="31">
        <v>0</v>
      </c>
      <c r="N74" s="92">
        <f>SUM(E74:M74)</f>
        <v>339718</v>
      </c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</row>
    <row r="75" spans="1:37" customFormat="1" ht="15.75" x14ac:dyDescent="0.25">
      <c r="B75" s="35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92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</row>
    <row r="76" spans="1:37" customFormat="1" ht="15.75" x14ac:dyDescent="0.25">
      <c r="B76" s="35">
        <v>34</v>
      </c>
      <c r="C76" s="31" t="s">
        <v>628</v>
      </c>
      <c r="D76" s="31" t="s">
        <v>630</v>
      </c>
      <c r="E76" s="31">
        <f>'[1]Consolidated Salary 10-11'!$E$76</f>
        <v>117722</v>
      </c>
      <c r="F76" s="31">
        <f>'[1]Consolidated Salary 10-11'!$F$76</f>
        <v>45277</v>
      </c>
      <c r="G76" s="31">
        <f>'[1]Consolidated Salary 10-11'!$G$76</f>
        <v>73350</v>
      </c>
      <c r="H76" s="31">
        <v>0</v>
      </c>
      <c r="I76" s="31">
        <f>'[1]Consolidated Salary 10-11'!$I$76</f>
        <v>48900</v>
      </c>
      <c r="J76" s="31">
        <f>'[1]Consolidated Salary 10-11'!$J$76</f>
        <v>35448</v>
      </c>
      <c r="K76" s="31">
        <f>'[1]Consolidated Salary 10-11'!$K$70</f>
        <v>0</v>
      </c>
      <c r="L76" s="31">
        <v>0</v>
      </c>
      <c r="M76" s="31">
        <v>0</v>
      </c>
      <c r="N76" s="92">
        <f>SUM(E76:M76)</f>
        <v>320697</v>
      </c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K76" s="31"/>
    </row>
    <row r="77" spans="1:37" customFormat="1" ht="15.75" x14ac:dyDescent="0.25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92"/>
      <c r="U77" s="31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1"/>
      <c r="AI77" s="31"/>
      <c r="AJ77" s="31"/>
      <c r="AK77" s="31"/>
    </row>
    <row r="78" spans="1:37" customFormat="1" ht="15.75" x14ac:dyDescent="0.25">
      <c r="B78" s="35">
        <v>35</v>
      </c>
      <c r="C78" s="31" t="s">
        <v>629</v>
      </c>
      <c r="D78" s="31" t="s">
        <v>630</v>
      </c>
      <c r="E78" s="31">
        <f>'[1]Consolidated Salary 10-11'!$E$78</f>
        <v>7548</v>
      </c>
      <c r="F78" s="31">
        <f>'[1]Consolidated Salary 10-11'!$F$78</f>
        <v>2903</v>
      </c>
      <c r="G78" s="31">
        <f>'[1]Consolidated Salary 10-11'!$G$78</f>
        <v>4703</v>
      </c>
      <c r="H78" s="31">
        <v>0</v>
      </c>
      <c r="I78" s="31">
        <f>'[1]Consolidated Salary 10-11'!$I$78</f>
        <v>3135</v>
      </c>
      <c r="J78" s="31">
        <f>'[1]Consolidated Salary 10-11'!$J$78</f>
        <v>2245</v>
      </c>
      <c r="K78" s="31">
        <f>'[1]Consolidated Salary 10-11'!$K$70</f>
        <v>0</v>
      </c>
      <c r="L78" s="31">
        <v>0</v>
      </c>
      <c r="M78" s="31">
        <v>0</v>
      </c>
      <c r="N78" s="92">
        <f>SUM(E78:M78)</f>
        <v>20534</v>
      </c>
      <c r="U78" s="31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1"/>
      <c r="AI78" s="31"/>
      <c r="AJ78" s="31"/>
      <c r="AK78" s="31"/>
    </row>
    <row r="79" spans="1:37" customFormat="1" ht="15.75" x14ac:dyDescent="0.2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92"/>
      <c r="U79" s="31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1"/>
      <c r="AI79" s="31"/>
      <c r="AJ79" s="31"/>
      <c r="AK79" s="31"/>
    </row>
    <row r="80" spans="1:37" customFormat="1" ht="15.75" x14ac:dyDescent="0.25">
      <c r="B80" s="31"/>
      <c r="C80" s="31"/>
      <c r="D80" s="31"/>
      <c r="E80" s="36" t="s">
        <v>243</v>
      </c>
      <c r="F80" s="36" t="s">
        <v>243</v>
      </c>
      <c r="G80" s="36" t="s">
        <v>243</v>
      </c>
      <c r="H80" s="36" t="s">
        <v>243</v>
      </c>
      <c r="I80" s="36" t="s">
        <v>243</v>
      </c>
      <c r="J80" s="36" t="s">
        <v>243</v>
      </c>
      <c r="K80" s="36" t="s">
        <v>243</v>
      </c>
      <c r="L80" s="36" t="s">
        <v>243</v>
      </c>
      <c r="M80" s="36" t="s">
        <v>243</v>
      </c>
      <c r="N80" s="101" t="s">
        <v>243</v>
      </c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</row>
    <row r="81" spans="2:38" customFormat="1" ht="15.75" x14ac:dyDescent="0.25">
      <c r="B81" s="31"/>
      <c r="C81" s="92"/>
      <c r="D81" s="92"/>
      <c r="E81" s="92">
        <f t="shared" ref="E81:N81" si="0">SUM(E9:E80)</f>
        <v>9769298</v>
      </c>
      <c r="F81" s="92">
        <f t="shared" si="0"/>
        <v>2515338</v>
      </c>
      <c r="G81" s="92">
        <f t="shared" si="0"/>
        <v>5480653</v>
      </c>
      <c r="H81" s="92">
        <f t="shared" si="0"/>
        <v>0</v>
      </c>
      <c r="I81" s="92">
        <f t="shared" si="0"/>
        <v>3589234</v>
      </c>
      <c r="J81" s="92">
        <f t="shared" si="0"/>
        <v>1502157</v>
      </c>
      <c r="K81" s="92">
        <f t="shared" si="0"/>
        <v>2297618</v>
      </c>
      <c r="L81" s="92">
        <f t="shared" si="0"/>
        <v>434409</v>
      </c>
      <c r="M81" s="92">
        <f t="shared" si="0"/>
        <v>0</v>
      </c>
      <c r="N81" s="92">
        <f t="shared" si="0"/>
        <v>25588707</v>
      </c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</row>
    <row r="82" spans="2:38" customFormat="1" x14ac:dyDescent="0.2">
      <c r="B82" s="31"/>
      <c r="C82" s="31"/>
      <c r="D82" s="31"/>
      <c r="E82" s="36" t="s">
        <v>243</v>
      </c>
      <c r="F82" s="36" t="s">
        <v>243</v>
      </c>
      <c r="G82" s="36" t="s">
        <v>243</v>
      </c>
      <c r="H82" s="36" t="s">
        <v>243</v>
      </c>
      <c r="I82" s="36" t="s">
        <v>243</v>
      </c>
      <c r="J82" s="36" t="s">
        <v>243</v>
      </c>
      <c r="K82" s="36" t="s">
        <v>243</v>
      </c>
      <c r="L82" s="36" t="s">
        <v>243</v>
      </c>
      <c r="M82" s="36" t="s">
        <v>243</v>
      </c>
      <c r="N82" s="36" t="s">
        <v>243</v>
      </c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K82" s="31"/>
    </row>
    <row r="83" spans="2:38" customFormat="1" x14ac:dyDescent="0.2">
      <c r="B83" s="31"/>
      <c r="C83" s="31"/>
      <c r="D83" s="31"/>
      <c r="E83" s="36"/>
      <c r="F83" s="36"/>
      <c r="G83" s="36"/>
      <c r="H83" s="36"/>
      <c r="I83" s="36"/>
      <c r="J83" s="36"/>
      <c r="K83" s="36"/>
      <c r="L83" s="36"/>
      <c r="M83" s="36"/>
      <c r="N83" s="36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K83" s="31"/>
    </row>
    <row r="84" spans="2:38" customFormat="1" x14ac:dyDescent="0.2">
      <c r="B84" s="31"/>
      <c r="C84" s="31"/>
      <c r="D84" s="31"/>
      <c r="E84" s="36"/>
      <c r="F84" s="36"/>
      <c r="G84" s="36"/>
      <c r="H84" s="36"/>
      <c r="I84" s="36"/>
      <c r="J84" s="36"/>
      <c r="K84" s="36"/>
      <c r="L84" s="36"/>
      <c r="M84" s="36"/>
      <c r="N84" s="36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K84" s="31"/>
    </row>
    <row r="85" spans="2:38" customFormat="1" x14ac:dyDescent="0.2">
      <c r="B85" s="31"/>
      <c r="C85" s="31"/>
      <c r="D85" s="31"/>
      <c r="E85" s="36"/>
      <c r="F85" s="36"/>
      <c r="G85" s="36"/>
      <c r="H85" s="36"/>
      <c r="I85" s="36"/>
      <c r="J85" s="36"/>
      <c r="K85" s="36"/>
      <c r="L85" s="36"/>
      <c r="M85" s="36"/>
      <c r="N85" s="36"/>
      <c r="U85" s="31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1"/>
      <c r="AI85" s="31"/>
      <c r="AJ85" s="31"/>
      <c r="AK85" s="31"/>
    </row>
    <row r="86" spans="2:38" customFormat="1" x14ac:dyDescent="0.2">
      <c r="B86" s="36"/>
      <c r="C86" s="31"/>
      <c r="D86" s="31"/>
      <c r="E86" s="36"/>
      <c r="F86" s="31"/>
      <c r="G86" s="36"/>
      <c r="H86" s="36"/>
      <c r="I86" s="36"/>
      <c r="J86" s="36"/>
      <c r="K86" s="36"/>
      <c r="L86" s="36"/>
      <c r="M86" s="36"/>
      <c r="N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</row>
    <row r="87" spans="2:38" customFormat="1" ht="15.75" x14ac:dyDescent="0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92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</row>
    <row r="88" spans="2:38" customFormat="1" ht="15.75" x14ac:dyDescent="0.2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92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K88" s="31"/>
    </row>
    <row r="89" spans="2:38" customFormat="1" ht="15.75" x14ac:dyDescent="0.25">
      <c r="B89" s="31"/>
      <c r="C89" s="92" t="s">
        <v>497</v>
      </c>
      <c r="D89" s="92"/>
      <c r="E89" s="31"/>
      <c r="F89" s="31"/>
      <c r="G89" s="31"/>
      <c r="H89" s="31"/>
      <c r="I89" s="31"/>
      <c r="J89" s="31"/>
      <c r="K89" s="31"/>
      <c r="L89" s="31"/>
      <c r="M89" s="31"/>
      <c r="N89" s="92"/>
      <c r="U89" s="31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1"/>
      <c r="AI89" s="31"/>
      <c r="AJ89" s="31"/>
      <c r="AK89" s="31"/>
    </row>
    <row r="90" spans="2:38" customFormat="1" ht="15.75" x14ac:dyDescent="0.25">
      <c r="B90" s="31"/>
      <c r="C90" s="92" t="s">
        <v>621</v>
      </c>
      <c r="D90" s="92"/>
      <c r="E90" s="31"/>
      <c r="F90" s="31"/>
      <c r="G90" s="31"/>
      <c r="H90" s="31"/>
      <c r="I90" s="31"/>
      <c r="J90" s="31"/>
      <c r="K90" s="31"/>
      <c r="L90" s="31"/>
      <c r="M90" s="31"/>
      <c r="N90" s="92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</row>
    <row r="91" spans="2:38" customFormat="1" ht="15.75" x14ac:dyDescent="0.2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92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</row>
    <row r="92" spans="2:38" customFormat="1" ht="15.75" x14ac:dyDescent="0.25">
      <c r="B92" s="31"/>
      <c r="C92" s="33" t="s">
        <v>244</v>
      </c>
      <c r="D92" s="33"/>
      <c r="E92" s="31"/>
      <c r="F92" s="31"/>
      <c r="G92" s="31"/>
      <c r="H92" s="31"/>
      <c r="I92" s="31"/>
      <c r="J92" s="31"/>
      <c r="K92" s="31"/>
      <c r="L92" s="31"/>
      <c r="M92" s="31"/>
      <c r="N92" s="92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K92" s="31"/>
      <c r="AL92" s="31"/>
    </row>
    <row r="93" spans="2:38" customFormat="1" ht="15.75" x14ac:dyDescent="0.25">
      <c r="B93" s="31"/>
      <c r="C93" s="33"/>
      <c r="D93" s="33"/>
      <c r="E93" s="31"/>
      <c r="F93" s="31"/>
      <c r="G93" s="31"/>
      <c r="H93" s="31"/>
      <c r="I93" s="31"/>
      <c r="J93" s="31"/>
      <c r="K93" s="31"/>
      <c r="L93" s="31"/>
      <c r="M93" s="31"/>
      <c r="N93" s="92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K93" s="31"/>
      <c r="AL93" s="31"/>
    </row>
    <row r="94" spans="2:38" customFormat="1" ht="15.75" x14ac:dyDescent="0.25">
      <c r="B94" s="31"/>
      <c r="C94" s="33"/>
      <c r="D94" s="33"/>
      <c r="E94" s="31"/>
      <c r="F94" s="31"/>
      <c r="G94" s="31"/>
      <c r="H94" s="31"/>
      <c r="I94" s="31"/>
      <c r="J94" s="31"/>
      <c r="K94" s="31"/>
      <c r="L94" s="31"/>
      <c r="M94" s="31"/>
      <c r="N94" s="92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K94" s="31"/>
      <c r="AL94" s="31"/>
    </row>
    <row r="95" spans="2:38" customFormat="1" ht="15.75" x14ac:dyDescent="0.25">
      <c r="B95" s="94" t="s">
        <v>206</v>
      </c>
      <c r="C95" s="94" t="s">
        <v>207</v>
      </c>
      <c r="D95" s="94" t="s">
        <v>491</v>
      </c>
      <c r="E95" s="94" t="s">
        <v>208</v>
      </c>
      <c r="F95" s="94" t="s">
        <v>593</v>
      </c>
      <c r="G95" s="94" t="s">
        <v>174</v>
      </c>
      <c r="H95" s="94" t="s">
        <v>296</v>
      </c>
      <c r="I95" s="94" t="s">
        <v>210</v>
      </c>
      <c r="J95" s="94" t="s">
        <v>211</v>
      </c>
      <c r="K95" s="94" t="s">
        <v>212</v>
      </c>
      <c r="L95" s="94" t="s">
        <v>213</v>
      </c>
      <c r="M95" s="94" t="s">
        <v>214</v>
      </c>
      <c r="N95" s="94" t="s">
        <v>164</v>
      </c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</row>
    <row r="96" spans="2:38" customFormat="1" ht="15.75" x14ac:dyDescent="0.25">
      <c r="B96" s="35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92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</row>
    <row r="97" spans="1:36" customFormat="1" ht="15.75" x14ac:dyDescent="0.25">
      <c r="B97" s="35">
        <v>1</v>
      </c>
      <c r="C97" s="31" t="s">
        <v>553</v>
      </c>
      <c r="D97" s="31" t="s">
        <v>409</v>
      </c>
      <c r="E97" s="31">
        <f>'[1]Consolidated Salary 10-11'!$E$97</f>
        <v>138330</v>
      </c>
      <c r="F97" s="31">
        <f>'[1]Consolidated Salary 10-11'!$F$97</f>
        <v>28800</v>
      </c>
      <c r="G97" s="31">
        <f>'[1]Consolidated Salary 10-11'!$G$97</f>
        <v>74392</v>
      </c>
      <c r="H97" s="31">
        <v>0</v>
      </c>
      <c r="I97" s="31">
        <f>'[1]Consolidated Salary 10-11'!$I$97</f>
        <v>50139</v>
      </c>
      <c r="J97" s="31">
        <f>'[1]Consolidated Salary 10-11'!$J$97</f>
        <v>27744</v>
      </c>
      <c r="K97" s="31">
        <f>'[1]Consolidated Salary 10-11'!$K$97</f>
        <v>27670</v>
      </c>
      <c r="L97" s="31">
        <v>0</v>
      </c>
      <c r="M97" s="31">
        <f>'[1]Consolidated Salary 10-11'!$M$97</f>
        <v>3454</v>
      </c>
      <c r="N97" s="92">
        <f>SUM(E97:M97)</f>
        <v>350529</v>
      </c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</row>
    <row r="98" spans="1:36" customFormat="1" ht="15.75" x14ac:dyDescent="0.25">
      <c r="B98" s="35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92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</row>
    <row r="99" spans="1:36" customFormat="1" ht="15.75" x14ac:dyDescent="0.25">
      <c r="A99" s="31"/>
      <c r="B99" s="35" t="s">
        <v>217</v>
      </c>
      <c r="C99" s="31" t="s">
        <v>554</v>
      </c>
      <c r="D99" s="31" t="s">
        <v>410</v>
      </c>
      <c r="E99" s="31">
        <f>'[1]Consolidated Salary 10-11'!$E$99</f>
        <v>182320</v>
      </c>
      <c r="F99" s="31">
        <f>'[1]Consolidated Salary 10-11'!$F$99</f>
        <v>50400</v>
      </c>
      <c r="G99" s="31">
        <f>'[1]Consolidated Salary 10-11'!$G$99</f>
        <v>103572</v>
      </c>
      <c r="H99" s="31">
        <v>0</v>
      </c>
      <c r="I99" s="31">
        <f>'[1]Consolidated Salary 10-11'!$I$99</f>
        <v>69816</v>
      </c>
      <c r="J99" s="31">
        <f>'[1]Consolidated Salary 10-11'!$J$99</f>
        <v>18464</v>
      </c>
      <c r="K99" s="31">
        <f>'[1]Consolidated Salary 10-11'!$K$99</f>
        <v>20489</v>
      </c>
      <c r="L99" s="31">
        <v>0</v>
      </c>
      <c r="M99" s="31">
        <f>'[1]Consolidated Salary 10-11'!$M$99</f>
        <v>3454</v>
      </c>
      <c r="N99" s="92">
        <f>SUM(E99:M99)</f>
        <v>448515</v>
      </c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</row>
    <row r="100" spans="1:36" customFormat="1" ht="15.75" x14ac:dyDescent="0.25">
      <c r="A100" s="31"/>
      <c r="B100" s="35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92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</row>
    <row r="101" spans="1:36" customFormat="1" ht="15.75" x14ac:dyDescent="0.25">
      <c r="A101" s="31"/>
      <c r="B101" s="35" t="s">
        <v>219</v>
      </c>
      <c r="C101" s="31" t="s">
        <v>555</v>
      </c>
      <c r="D101" s="31" t="s">
        <v>479</v>
      </c>
      <c r="E101" s="31">
        <f>'[1]Consolidated Salary 10-11'!$E$101</f>
        <v>250860</v>
      </c>
      <c r="F101" s="31">
        <f>'[1]Consolidated Salary 10-11'!$F$101</f>
        <v>64800</v>
      </c>
      <c r="G101" s="31">
        <f>'[1]Consolidated Salary 10-11'!$G$101</f>
        <v>140504</v>
      </c>
      <c r="H101" s="31">
        <v>0</v>
      </c>
      <c r="I101" s="31">
        <f>'[1]Consolidated Salary 10-11'!$I$101</f>
        <v>94698</v>
      </c>
      <c r="J101" s="31">
        <f>'[1]Consolidated Salary 10-11'!$J$101</f>
        <v>55488</v>
      </c>
      <c r="K101" s="31">
        <f>'[1]Consolidated Salary 10-11'!$K$101</f>
        <v>81132</v>
      </c>
      <c r="L101" s="31">
        <v>0</v>
      </c>
      <c r="M101" s="31">
        <f>'[1]Consolidated Salary 10-11'!$M$101</f>
        <v>0</v>
      </c>
      <c r="N101" s="92">
        <f>SUM(E101:M101)</f>
        <v>687482</v>
      </c>
      <c r="U101" s="31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1"/>
    </row>
    <row r="102" spans="1:36" customFormat="1" ht="15.75" x14ac:dyDescent="0.25">
      <c r="A102" s="31"/>
      <c r="B102" s="35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92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</row>
    <row r="103" spans="1:36" customFormat="1" ht="15.75" x14ac:dyDescent="0.25">
      <c r="B103" s="35" t="s">
        <v>221</v>
      </c>
      <c r="C103" s="31" t="s">
        <v>556</v>
      </c>
      <c r="D103" s="31" t="s">
        <v>409</v>
      </c>
      <c r="E103" s="31">
        <f>'[1]Consolidated Salary 10-11'!$E$103</f>
        <v>109740</v>
      </c>
      <c r="F103" s="31">
        <f>'[1]Consolidated Salary 10-11'!$F$103</f>
        <v>28800</v>
      </c>
      <c r="G103" s="31">
        <f>'[1]Consolidated Salary 10-11'!$G$103</f>
        <v>61667</v>
      </c>
      <c r="H103" s="31">
        <v>0</v>
      </c>
      <c r="I103" s="31">
        <f>'[1]Consolidated Salary 10-11'!$I$103</f>
        <v>41562</v>
      </c>
      <c r="J103" s="31">
        <f>'[1]Consolidated Salary 10-11'!$J$103</f>
        <v>27744</v>
      </c>
      <c r="K103" s="31">
        <f>'[1]Consolidated Salary 10-11'!$K$103</f>
        <v>33019</v>
      </c>
      <c r="L103" s="31">
        <v>0</v>
      </c>
      <c r="M103" s="31">
        <f>'[1]Consolidated Salary 10-11'!$M$103</f>
        <v>3454</v>
      </c>
      <c r="N103" s="92">
        <f>SUM(E103:M103)</f>
        <v>305986</v>
      </c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</row>
    <row r="104" spans="1:36" customFormat="1" ht="15.75" x14ac:dyDescent="0.25">
      <c r="B104" s="35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92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</row>
    <row r="105" spans="1:36" customFormat="1" ht="15.75" x14ac:dyDescent="0.25">
      <c r="B105" s="35" t="s">
        <v>223</v>
      </c>
      <c r="C105" s="31" t="s">
        <v>557</v>
      </c>
      <c r="D105" s="31" t="s">
        <v>411</v>
      </c>
      <c r="E105" s="31">
        <f>'[1]Consolidated Salary 10-11'!$E$105</f>
        <v>91680</v>
      </c>
      <c r="F105" s="31">
        <f>'[1]Consolidated Salary 10-11'!$F$105</f>
        <v>21600</v>
      </c>
      <c r="G105" s="31">
        <f>'[1]Consolidated Salary 10-11'!$G$105</f>
        <v>50422</v>
      </c>
      <c r="H105" s="31">
        <v>0</v>
      </c>
      <c r="I105" s="31">
        <f>'[1]Consolidated Salary 10-11'!$I$105</f>
        <v>33984</v>
      </c>
      <c r="J105" s="31">
        <f>'[1]Consolidated Salary 10-11'!$J$105</f>
        <v>23454</v>
      </c>
      <c r="K105" s="31">
        <f>'[1]Consolidated Salary 10-11'!$K$105</f>
        <v>9825</v>
      </c>
      <c r="L105" s="31">
        <v>0</v>
      </c>
      <c r="M105" s="31">
        <f>'[1]Consolidated Salary 10-11'!$M$105</f>
        <v>3454</v>
      </c>
      <c r="N105" s="92">
        <f>SUM(E105:M105)</f>
        <v>234419</v>
      </c>
      <c r="U105" s="31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1"/>
      <c r="AI105" s="31"/>
      <c r="AJ105" s="31"/>
    </row>
    <row r="106" spans="1:36" customFormat="1" ht="15.75" x14ac:dyDescent="0.25">
      <c r="B106" s="35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92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6" customFormat="1" ht="15.75" x14ac:dyDescent="0.25">
      <c r="B107" s="35" t="s">
        <v>225</v>
      </c>
      <c r="C107" s="31" t="s">
        <v>558</v>
      </c>
      <c r="D107" s="31" t="s">
        <v>412</v>
      </c>
      <c r="E107" s="31">
        <f>'[1]Consolidated Salary 10-11'!$E$107</f>
        <v>105450</v>
      </c>
      <c r="F107" s="31">
        <f>'[1]Consolidated Salary 10-11'!$F$107</f>
        <v>28800</v>
      </c>
      <c r="G107" s="31">
        <f>'[1]Consolidated Salary 10-11'!$G$107</f>
        <v>59757</v>
      </c>
      <c r="H107" s="31">
        <v>0</v>
      </c>
      <c r="I107" s="31">
        <f>'[1]Consolidated Salary 10-11'!$I$107</f>
        <v>40275</v>
      </c>
      <c r="J107" s="31">
        <f>'[1]Consolidated Salary 10-11'!$J$107</f>
        <v>27744</v>
      </c>
      <c r="K107" s="31">
        <f>'[1]Consolidated Salary 10-11'!$K$107</f>
        <v>11784</v>
      </c>
      <c r="L107" s="31">
        <v>0</v>
      </c>
      <c r="M107" s="31">
        <f>'[1]Consolidated Salary 10-11'!$M$107</f>
        <v>3454</v>
      </c>
      <c r="N107" s="92">
        <f>SUM(E107:M107)</f>
        <v>277264</v>
      </c>
      <c r="U107" s="31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 spans="1:36" customFormat="1" ht="15.75" x14ac:dyDescent="0.25">
      <c r="B108" s="35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92"/>
      <c r="U108" s="31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1"/>
      <c r="AI108" s="3"/>
    </row>
    <row r="109" spans="1:36" customFormat="1" ht="15.75" x14ac:dyDescent="0.25">
      <c r="B109" s="35" t="s">
        <v>227</v>
      </c>
      <c r="C109" s="31" t="s">
        <v>559</v>
      </c>
      <c r="D109" s="31" t="s">
        <v>480</v>
      </c>
      <c r="E109" s="31">
        <f>'[1]Consolidated Salary 10-11'!$E$109</f>
        <v>176280</v>
      </c>
      <c r="F109" s="31">
        <f>'[1]Consolidated Salary 10-11'!$F$109</f>
        <v>50400</v>
      </c>
      <c r="G109" s="31">
        <f>'[1]Consolidated Salary 10-11'!$G$109</f>
        <v>100897</v>
      </c>
      <c r="H109" s="31">
        <v>0</v>
      </c>
      <c r="I109" s="31">
        <f>'[1]Consolidated Salary 10-11'!$I$109</f>
        <v>68004</v>
      </c>
      <c r="J109" s="31">
        <f>'[1]Consolidated Salary 10-11'!$J$109</f>
        <v>27744</v>
      </c>
      <c r="K109" s="31">
        <f>'[1]Consolidated Salary 10-11'!$K$109</f>
        <v>20774</v>
      </c>
      <c r="L109" s="31">
        <v>0</v>
      </c>
      <c r="M109" s="31">
        <f>'[1]Consolidated Salary 10-11'!$M$109</f>
        <v>3454</v>
      </c>
      <c r="N109" s="92">
        <f>SUM(E109:M109)</f>
        <v>447553</v>
      </c>
      <c r="U109" s="31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1"/>
    </row>
    <row r="110" spans="1:36" customFormat="1" ht="15.75" x14ac:dyDescent="0.25">
      <c r="B110" s="35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92"/>
      <c r="U110" s="31"/>
      <c r="V110" s="35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</row>
    <row r="111" spans="1:36" customFormat="1" ht="15.75" x14ac:dyDescent="0.25">
      <c r="B111" s="35" t="s">
        <v>229</v>
      </c>
      <c r="C111" s="31" t="s">
        <v>560</v>
      </c>
      <c r="D111" s="31" t="s">
        <v>414</v>
      </c>
      <c r="E111" s="31">
        <f>'[1]Consolidated Salary 10-11'!$E$111</f>
        <v>87870</v>
      </c>
      <c r="F111" s="31">
        <f>'[1]Consolidated Salary 10-11'!$F$111</f>
        <v>21600</v>
      </c>
      <c r="G111" s="31">
        <f>'[1]Consolidated Salary 10-11'!$G$111</f>
        <v>48727</v>
      </c>
      <c r="H111" s="31">
        <v>0</v>
      </c>
      <c r="I111" s="31">
        <f>'[1]Consolidated Salary 10-11'!$I$111</f>
        <v>32841</v>
      </c>
      <c r="J111" s="31">
        <f>'[1]Consolidated Salary 10-11'!$J$111</f>
        <v>10404</v>
      </c>
      <c r="K111" s="31">
        <f>'[1]Consolidated Salary 10-11'!$K$111</f>
        <v>15798</v>
      </c>
      <c r="L111" s="31">
        <v>0</v>
      </c>
      <c r="M111" s="31">
        <f>'[1]Consolidated Salary 10-11'!$M$111</f>
        <v>3454</v>
      </c>
      <c r="N111" s="92">
        <f>SUM(E111:M111)</f>
        <v>220694</v>
      </c>
      <c r="U111" s="31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</row>
    <row r="112" spans="1:36" customFormat="1" ht="15.75" x14ac:dyDescent="0.25">
      <c r="B112" s="35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92"/>
      <c r="U112" s="31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I112" s="3"/>
    </row>
    <row r="113" spans="2:38" customFormat="1" ht="15.75" x14ac:dyDescent="0.25">
      <c r="B113" s="35" t="s">
        <v>231</v>
      </c>
      <c r="C113" s="31" t="s">
        <v>561</v>
      </c>
      <c r="D113" s="31" t="s">
        <v>481</v>
      </c>
      <c r="E113" s="31">
        <f>'[1]Consolidated Salary 10-11'!$E$113</f>
        <v>88590</v>
      </c>
      <c r="F113" s="31">
        <f>'[1]Consolidated Salary 10-11'!$F$113</f>
        <v>21600</v>
      </c>
      <c r="G113" s="31">
        <f>'[1]Consolidated Salary 10-11'!$G$113</f>
        <v>49046</v>
      </c>
      <c r="H113" s="31">
        <v>0</v>
      </c>
      <c r="I113" s="31">
        <f>'[1]Consolidated Salary 10-11'!$I$113</f>
        <v>33057</v>
      </c>
      <c r="J113" s="31">
        <f>'[1]Consolidated Salary 10-11'!$J$113</f>
        <v>23454</v>
      </c>
      <c r="K113" s="31">
        <f>'[1]Consolidated Salary 10-11'!$K$113</f>
        <v>19769</v>
      </c>
      <c r="L113" s="31">
        <v>0</v>
      </c>
      <c r="M113" s="31">
        <f>'[1]Consolidated Salary 10-11'!$M$113</f>
        <v>3454</v>
      </c>
      <c r="N113" s="92">
        <f>SUM(E113:M113)</f>
        <v>238970</v>
      </c>
      <c r="U113" s="31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1"/>
      <c r="AI113" s="31"/>
      <c r="AJ113" s="31"/>
    </row>
    <row r="114" spans="2:38" customFormat="1" ht="15.75" x14ac:dyDescent="0.25">
      <c r="B114" s="35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92"/>
      <c r="U114" s="31"/>
      <c r="V114" s="35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</row>
    <row r="115" spans="2:38" customFormat="1" ht="15.75" x14ac:dyDescent="0.25">
      <c r="B115" s="35" t="s">
        <v>233</v>
      </c>
      <c r="C115" s="31" t="s">
        <v>562</v>
      </c>
      <c r="D115" s="31" t="s">
        <v>530</v>
      </c>
      <c r="E115" s="31">
        <f>'[1]Consolidated Salary 10-11'!$E$115</f>
        <v>120630</v>
      </c>
      <c r="F115" s="31">
        <f>'[1]Consolidated Salary 10-11'!$F$115</f>
        <v>25500</v>
      </c>
      <c r="G115" s="31">
        <f>'[1]Consolidated Salary 10-11'!$G$115</f>
        <v>65002</v>
      </c>
      <c r="H115" s="31">
        <v>0</v>
      </c>
      <c r="I115" s="31">
        <f>'[1]Consolidated Salary 10-11'!$I$115</f>
        <v>43839</v>
      </c>
      <c r="J115" s="31">
        <f>'[1]Consolidated Salary 10-11'!$J$115</f>
        <v>27744</v>
      </c>
      <c r="K115" s="31">
        <f>'[1]Consolidated Salary 10-11'!$K$115</f>
        <v>14117</v>
      </c>
      <c r="L115" s="31">
        <v>0</v>
      </c>
      <c r="M115" s="31">
        <f>'[1]Consolidated Salary 10-11'!$M$111</f>
        <v>3454</v>
      </c>
      <c r="N115" s="92">
        <f>SUM(E115:M115)</f>
        <v>300286</v>
      </c>
      <c r="U115" s="31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L115" s="31"/>
    </row>
    <row r="116" spans="2:38" customFormat="1" ht="15.75" x14ac:dyDescent="0.25">
      <c r="B116" s="35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92"/>
      <c r="U116" s="31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I116" s="3"/>
      <c r="AL116" s="31"/>
    </row>
    <row r="117" spans="2:38" customFormat="1" ht="15.75" x14ac:dyDescent="0.25">
      <c r="B117" s="35" t="s">
        <v>235</v>
      </c>
      <c r="C117" s="31" t="s">
        <v>563</v>
      </c>
      <c r="D117" s="31" t="s">
        <v>412</v>
      </c>
      <c r="E117" s="31">
        <f>'[1]Consolidated Salary 10-11'!$E$117</f>
        <v>107460</v>
      </c>
      <c r="F117" s="31">
        <f>'[1]Consolidated Salary 10-11'!$F$117</f>
        <v>28800</v>
      </c>
      <c r="G117" s="31">
        <f>'[1]Consolidated Salary 10-11'!$G$117</f>
        <v>60651</v>
      </c>
      <c r="H117" s="31">
        <v>0</v>
      </c>
      <c r="I117" s="31">
        <f>'[1]Consolidated Salary 10-11'!$I$117</f>
        <v>40878</v>
      </c>
      <c r="J117" s="31">
        <f>'[1]Consolidated Salary 10-11'!$J$117</f>
        <v>27744</v>
      </c>
      <c r="K117" s="31">
        <f>'[1]Consolidated Salary 10-11'!$K$117</f>
        <v>12917</v>
      </c>
      <c r="L117" s="31">
        <v>0</v>
      </c>
      <c r="M117" s="31">
        <f>'[1]Consolidated Salary 10-11'!$M$111</f>
        <v>3454</v>
      </c>
      <c r="N117" s="92">
        <f>SUM(E117:M117)</f>
        <v>281904</v>
      </c>
      <c r="U117" s="31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1"/>
    </row>
    <row r="118" spans="2:38" customFormat="1" ht="15.75" x14ac:dyDescent="0.25">
      <c r="B118" s="35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92"/>
      <c r="U118" s="31"/>
      <c r="V118" s="35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</row>
    <row r="119" spans="2:38" customFormat="1" ht="15.75" x14ac:dyDescent="0.25">
      <c r="B119" s="35" t="s">
        <v>237</v>
      </c>
      <c r="C119" s="31" t="s">
        <v>564</v>
      </c>
      <c r="D119" s="31" t="s">
        <v>481</v>
      </c>
      <c r="E119" s="31">
        <f>'[1]Consolidated Salary 10-11'!$E$119</f>
        <v>88590</v>
      </c>
      <c r="F119" s="31">
        <f>'[1]Consolidated Salary 10-11'!$F$119</f>
        <v>21600</v>
      </c>
      <c r="G119" s="31">
        <f>'[1]Consolidated Salary 10-11'!$G$119</f>
        <v>49046</v>
      </c>
      <c r="H119" s="31">
        <v>0</v>
      </c>
      <c r="I119" s="31">
        <f>'[1]Consolidated Salary 10-11'!$I$119</f>
        <v>33057</v>
      </c>
      <c r="J119" s="31">
        <f>'[1]Consolidated Salary 10-11'!$J$119</f>
        <v>23454</v>
      </c>
      <c r="K119" s="31">
        <f>'[1]Consolidated Salary 10-11'!$K$119</f>
        <v>12329</v>
      </c>
      <c r="L119" s="31">
        <v>0</v>
      </c>
      <c r="M119" s="31">
        <f>'[1]Consolidated Salary 10-11'!$M$111</f>
        <v>3454</v>
      </c>
      <c r="N119" s="92">
        <f>SUM(E119:M119)</f>
        <v>231530</v>
      </c>
      <c r="U119" s="31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</row>
    <row r="120" spans="2:38" customFormat="1" ht="15.75" x14ac:dyDescent="0.25">
      <c r="B120" s="35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92"/>
      <c r="U120" s="31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I120" s="3"/>
    </row>
    <row r="121" spans="2:38" customFormat="1" ht="15.75" x14ac:dyDescent="0.25">
      <c r="B121" s="35" t="s">
        <v>239</v>
      </c>
      <c r="C121" s="31" t="s">
        <v>565</v>
      </c>
      <c r="D121" s="31" t="s">
        <v>482</v>
      </c>
      <c r="E121" s="31">
        <f>'[1]Consolidated Salary 10-11'!$E$121</f>
        <v>56233</v>
      </c>
      <c r="F121" s="31">
        <f>'[1]Consolidated Salary 10-11'!$F$121</f>
        <v>13516</v>
      </c>
      <c r="G121" s="31">
        <f>'[1]Consolidated Salary 10-11'!$G$121</f>
        <v>32156</v>
      </c>
      <c r="H121" s="31">
        <v>0</v>
      </c>
      <c r="I121" s="31">
        <f>'[1]Consolidated Salary 10-11'!$I$121</f>
        <v>20925</v>
      </c>
      <c r="J121" s="31">
        <f>'[1]Consolidated Salary 10-11'!$J$121</f>
        <v>9756</v>
      </c>
      <c r="K121" s="31">
        <f>'[1]Consolidated Salary 10-11'!$K$121</f>
        <v>11511</v>
      </c>
      <c r="L121" s="31">
        <v>0</v>
      </c>
      <c r="M121" s="31">
        <f>'[1]Consolidated Salary 10-11'!$M$121</f>
        <v>0</v>
      </c>
      <c r="N121" s="92">
        <f>SUM(E121:M121)</f>
        <v>144097</v>
      </c>
      <c r="U121" s="31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1"/>
    </row>
    <row r="122" spans="2:38" customFormat="1" ht="15.75" x14ac:dyDescent="0.25">
      <c r="B122" s="35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92"/>
      <c r="U122" s="31"/>
      <c r="V122" s="35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</row>
    <row r="123" spans="2:38" customFormat="1" ht="15.75" x14ac:dyDescent="0.25">
      <c r="B123" s="35" t="s">
        <v>258</v>
      </c>
      <c r="C123" s="31" t="s">
        <v>566</v>
      </c>
      <c r="D123" s="31" t="s">
        <v>411</v>
      </c>
      <c r="E123" s="31">
        <f>'[1]Consolidated Salary 10-11'!$E$123</f>
        <v>91680</v>
      </c>
      <c r="F123" s="31">
        <f>'[1]Consolidated Salary 10-11'!$F$123</f>
        <v>21600</v>
      </c>
      <c r="G123" s="31">
        <f>'[1]Consolidated Salary 10-11'!$G$123</f>
        <v>50422</v>
      </c>
      <c r="H123" s="31">
        <v>0</v>
      </c>
      <c r="I123" s="31">
        <f>'[1]Consolidated Salary 10-11'!$I$123</f>
        <v>33984</v>
      </c>
      <c r="J123" s="31">
        <f>'[1]Consolidated Salary 10-11'!$J$123</f>
        <v>23454</v>
      </c>
      <c r="K123" s="31">
        <f>'[1]Consolidated Salary 10-11'!$K$123</f>
        <v>9459</v>
      </c>
      <c r="L123" s="31">
        <v>0</v>
      </c>
      <c r="M123" s="31">
        <f>'[1]Consolidated Salary 10-11'!$M$111</f>
        <v>3454</v>
      </c>
      <c r="N123" s="92">
        <f>SUM(E123:M123)</f>
        <v>234053</v>
      </c>
      <c r="U123" s="31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</row>
    <row r="124" spans="2:38" customFormat="1" ht="15.75" x14ac:dyDescent="0.25">
      <c r="B124" s="35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92"/>
      <c r="U124" s="31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I124" s="3"/>
    </row>
    <row r="125" spans="2:38" customFormat="1" ht="15.75" x14ac:dyDescent="0.25">
      <c r="B125" s="35" t="s">
        <v>260</v>
      </c>
      <c r="C125" s="31" t="s">
        <v>567</v>
      </c>
      <c r="D125" s="31" t="s">
        <v>483</v>
      </c>
      <c r="E125" s="31">
        <f>'[1]Consolidated Salary 10-11'!$E$125</f>
        <v>0</v>
      </c>
      <c r="F125" s="31">
        <f>'[1]Consolidated Salary 10-11'!$F$125</f>
        <v>0</v>
      </c>
      <c r="G125" s="31">
        <f>'[1]Consolidated Salary 10-11'!$G$125</f>
        <v>0</v>
      </c>
      <c r="H125" s="31">
        <v>0</v>
      </c>
      <c r="I125" s="31">
        <f>'[1]Consolidated Salary 10-11'!$I$125</f>
        <v>0</v>
      </c>
      <c r="J125" s="31">
        <f>'[1]Consolidated Salary 10-11'!$J$125</f>
        <v>0</v>
      </c>
      <c r="K125" s="31">
        <f>'[1]Consolidated Salary 10-11'!$K$125</f>
        <v>25524</v>
      </c>
      <c r="L125" s="31">
        <v>0</v>
      </c>
      <c r="M125" s="31">
        <v>0</v>
      </c>
      <c r="N125" s="92">
        <f>SUM(E125:M125)</f>
        <v>25524</v>
      </c>
      <c r="U125" s="31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1"/>
      <c r="AI125" s="3"/>
      <c r="AK125" s="31"/>
      <c r="AL125" s="31"/>
    </row>
    <row r="126" spans="2:38" customFormat="1" ht="15.75" x14ac:dyDescent="0.25">
      <c r="B126" s="35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92"/>
      <c r="U126" s="31"/>
      <c r="V126" s="35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K126" s="31"/>
      <c r="AL126" s="31"/>
    </row>
    <row r="127" spans="2:38" customFormat="1" ht="15.75" x14ac:dyDescent="0.25">
      <c r="B127" s="35" t="s">
        <v>261</v>
      </c>
      <c r="C127" s="31" t="s">
        <v>568</v>
      </c>
      <c r="D127" s="31" t="s">
        <v>418</v>
      </c>
      <c r="E127" s="31">
        <f>'[1]Consolidated Salary 10-11'!$E$127</f>
        <v>90600</v>
      </c>
      <c r="F127" s="31">
        <f>'[1]Consolidated Salary 10-11'!$F$127</f>
        <v>22800</v>
      </c>
      <c r="G127" s="31">
        <f>'[1]Consolidated Salary 10-11'!$G$127</f>
        <v>50476</v>
      </c>
      <c r="H127" s="31">
        <v>0</v>
      </c>
      <c r="I127" s="31">
        <f>'[1]Consolidated Salary 10-11'!$I$127</f>
        <v>34020</v>
      </c>
      <c r="J127" s="31">
        <f>'[1]Consolidated Salary 10-11'!$J$127</f>
        <v>23454</v>
      </c>
      <c r="K127" s="31">
        <f>'[1]Consolidated Salary 10-11'!$K$127</f>
        <v>24284</v>
      </c>
      <c r="L127" s="31">
        <v>0</v>
      </c>
      <c r="M127" s="31">
        <f>'[1]Consolidated Salary 10-11'!$M$111</f>
        <v>3454</v>
      </c>
      <c r="N127" s="92">
        <f>SUM(E127:M127)</f>
        <v>249088</v>
      </c>
      <c r="U127" s="31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</row>
    <row r="128" spans="2:38" customFormat="1" ht="15.75" x14ac:dyDescent="0.25">
      <c r="B128" s="35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92"/>
      <c r="U128" s="31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I128" s="3"/>
    </row>
    <row r="129" spans="1:38" customFormat="1" ht="15.75" x14ac:dyDescent="0.25">
      <c r="A129" s="31"/>
      <c r="B129" s="35" t="s">
        <v>263</v>
      </c>
      <c r="C129" s="31" t="s">
        <v>569</v>
      </c>
      <c r="D129" s="31" t="s">
        <v>484</v>
      </c>
      <c r="E129" s="31">
        <f>'[1]Consolidated Salary 10-11'!$E$129</f>
        <v>90600</v>
      </c>
      <c r="F129" s="31">
        <f>'[1]Consolidated Salary 10-11'!$F$129</f>
        <v>21600</v>
      </c>
      <c r="G129" s="31">
        <f>'[1]Consolidated Salary 10-11'!$G$129</f>
        <v>49942</v>
      </c>
      <c r="H129" s="31">
        <v>0</v>
      </c>
      <c r="I129" s="31">
        <f>'[1]Consolidated Salary 10-11'!$I$129</f>
        <v>33660</v>
      </c>
      <c r="J129" s="31">
        <f>'[1]Consolidated Salary 10-11'!$J$129</f>
        <v>23454</v>
      </c>
      <c r="K129" s="31">
        <f>'[1]Consolidated Salary 10-11'!$K$129</f>
        <v>35445</v>
      </c>
      <c r="L129" s="31">
        <v>0</v>
      </c>
      <c r="M129" s="31">
        <f>'[1]Consolidated Salary 10-11'!$M$111</f>
        <v>3454</v>
      </c>
      <c r="N129" s="92">
        <f>SUM(E129:M129)</f>
        <v>258155</v>
      </c>
      <c r="U129" s="31"/>
      <c r="V129" s="35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I129" s="3"/>
      <c r="AL129" s="31"/>
    </row>
    <row r="130" spans="1:38" customFormat="1" ht="15.75" x14ac:dyDescent="0.25">
      <c r="A130" s="31"/>
      <c r="B130" s="35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92"/>
      <c r="U130" s="31"/>
      <c r="V130" s="35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J130" s="31"/>
      <c r="AL130" s="31"/>
    </row>
    <row r="131" spans="1:38" customFormat="1" ht="15.75" x14ac:dyDescent="0.25">
      <c r="A131" s="31"/>
      <c r="B131" s="35" t="s">
        <v>265</v>
      </c>
      <c r="C131" s="31" t="s">
        <v>570</v>
      </c>
      <c r="D131" s="31" t="s">
        <v>418</v>
      </c>
      <c r="E131" s="31">
        <f>'[1]Consolidated Salary 10-11'!$E$131</f>
        <v>89880</v>
      </c>
      <c r="F131" s="31">
        <f>'[1]Consolidated Salary 10-11'!$F$131</f>
        <v>22800</v>
      </c>
      <c r="G131" s="31">
        <f>'[1]Consolidated Salary 10-11'!$G$131</f>
        <v>50155</v>
      </c>
      <c r="H131" s="31">
        <v>0</v>
      </c>
      <c r="I131" s="31">
        <f>'[1]Consolidated Salary 10-11'!$I$131</f>
        <v>33804</v>
      </c>
      <c r="J131" s="31">
        <f>'[1]Consolidated Salary 10-11'!$J$131</f>
        <v>23454</v>
      </c>
      <c r="K131" s="31">
        <f>'[1]Consolidated Salary 10-11'!$K$131</f>
        <v>9735</v>
      </c>
      <c r="L131" s="31">
        <f>'[1]Consolidated Salary 10-11'!$L$131</f>
        <v>0</v>
      </c>
      <c r="M131" s="31">
        <f>'[1]Consolidated Salary 10-11'!$M$111</f>
        <v>3454</v>
      </c>
      <c r="N131" s="92">
        <f>SUM(E131:M131)</f>
        <v>233282</v>
      </c>
      <c r="U131" s="31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K131" s="31"/>
    </row>
    <row r="132" spans="1:38" customFormat="1" ht="15.75" x14ac:dyDescent="0.25">
      <c r="A132" s="31"/>
      <c r="B132" s="35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92"/>
      <c r="U132" s="31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I132" s="3"/>
    </row>
    <row r="133" spans="1:38" customFormat="1" ht="15.75" x14ac:dyDescent="0.25">
      <c r="A133" s="31"/>
      <c r="B133" s="35">
        <v>19</v>
      </c>
      <c r="C133" s="31" t="s">
        <v>571</v>
      </c>
      <c r="D133" s="31" t="s">
        <v>409</v>
      </c>
      <c r="E133" s="31">
        <f>'[1]Consolidated Salary 10-11'!$E$133</f>
        <v>109740</v>
      </c>
      <c r="F133" s="31">
        <f>'[1]Consolidated Salary 10-11'!$F$133</f>
        <v>28800</v>
      </c>
      <c r="G133" s="31">
        <f>'[1]Consolidated Salary 10-11'!$G$133</f>
        <v>61667</v>
      </c>
      <c r="H133" s="31">
        <v>0</v>
      </c>
      <c r="I133" s="31">
        <f>'[1]Consolidated Salary 10-11'!$I$133</f>
        <v>41562</v>
      </c>
      <c r="J133" s="31">
        <f>'[1]Consolidated Salary 10-11'!$J$133</f>
        <v>27744</v>
      </c>
      <c r="K133" s="31">
        <f>'[1]Consolidated Salary 10-11'!$K$133</f>
        <v>36190</v>
      </c>
      <c r="L133" s="31">
        <f>'[1]Consolidated Salary 10-11'!$L$133</f>
        <v>0</v>
      </c>
      <c r="M133" s="31">
        <f>'[1]Consolidated Salary 10-11'!$M$111</f>
        <v>3454</v>
      </c>
      <c r="N133" s="92">
        <f>SUM(E133:M133)</f>
        <v>309157</v>
      </c>
      <c r="U133" s="31"/>
      <c r="V133" s="35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I133" s="3"/>
      <c r="AK133" s="31"/>
      <c r="AL133" s="31"/>
    </row>
    <row r="134" spans="1:38" customFormat="1" ht="15.75" x14ac:dyDescent="0.25">
      <c r="A134" s="31"/>
      <c r="B134" s="35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92"/>
      <c r="U134" s="31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L134" s="31"/>
    </row>
    <row r="135" spans="1:38" customFormat="1" ht="15.75" x14ac:dyDescent="0.25">
      <c r="A135" s="31"/>
      <c r="B135" s="35">
        <v>20</v>
      </c>
      <c r="C135" s="31" t="s">
        <v>572</v>
      </c>
      <c r="D135" s="31" t="s">
        <v>485</v>
      </c>
      <c r="E135" s="31">
        <f>'[1]Consolidated Salary 10-11'!$E$135</f>
        <v>79890</v>
      </c>
      <c r="F135" s="31">
        <f>'[1]Consolidated Salary 10-11'!$F$135</f>
        <v>21600</v>
      </c>
      <c r="G135" s="31">
        <f>'[1]Consolidated Salary 10-11'!$G$135</f>
        <v>45173</v>
      </c>
      <c r="H135" s="31">
        <v>0</v>
      </c>
      <c r="I135" s="31">
        <f>'[1]Consolidated Salary 10-11'!$I$135</f>
        <v>30447</v>
      </c>
      <c r="J135" s="31">
        <f>'[1]Consolidated Salary 10-11'!$J$135</f>
        <v>10404</v>
      </c>
      <c r="K135" s="31">
        <f>'[1]Consolidated Salary 10-11'!$K$135</f>
        <v>12163</v>
      </c>
      <c r="L135" s="31">
        <f>'[1]Consolidated Salary 10-11'!$L$135</f>
        <v>0</v>
      </c>
      <c r="M135" s="31">
        <f>'[1]Consolidated Salary 10-11'!$M$111</f>
        <v>3454</v>
      </c>
      <c r="N135" s="92">
        <f>SUM(E135:M135)</f>
        <v>203131</v>
      </c>
    </row>
    <row r="136" spans="1:38" customFormat="1" ht="15.75" x14ac:dyDescent="0.25">
      <c r="A136" s="31"/>
      <c r="B136" s="35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92"/>
    </row>
    <row r="137" spans="1:38" customFormat="1" ht="15.75" x14ac:dyDescent="0.25">
      <c r="A137" s="31"/>
      <c r="B137" s="35">
        <v>21</v>
      </c>
      <c r="C137" s="31" t="s">
        <v>573</v>
      </c>
      <c r="D137" s="31" t="s">
        <v>481</v>
      </c>
      <c r="E137" s="31">
        <f>'[1]Consolidated Salary 10-11'!$E$137</f>
        <v>77610</v>
      </c>
      <c r="F137" s="31">
        <f>'[1]Consolidated Salary 10-11'!$F$137</f>
        <v>21600</v>
      </c>
      <c r="G137" s="31">
        <f>'[1]Consolidated Salary 10-11'!$G$137</f>
        <v>44159</v>
      </c>
      <c r="H137" s="31">
        <v>0</v>
      </c>
      <c r="I137" s="31">
        <f>'[1]Consolidated Salary 10-11'!$I$137</f>
        <v>29763</v>
      </c>
      <c r="J137" s="31">
        <f>'[1]Consolidated Salary 10-11'!$J$137</f>
        <v>10404</v>
      </c>
      <c r="K137" s="31">
        <f>'[1]Consolidated Salary 10-11'!$K$137</f>
        <v>19528</v>
      </c>
      <c r="L137" s="31">
        <v>0</v>
      </c>
      <c r="M137" s="31">
        <f>'[1]Consolidated Salary 10-11'!$M$111</f>
        <v>3454</v>
      </c>
      <c r="N137" s="92">
        <f>SUM(E137:M137)</f>
        <v>206518</v>
      </c>
    </row>
    <row r="138" spans="1:38" customFormat="1" ht="15.75" x14ac:dyDescent="0.25">
      <c r="A138" s="31"/>
      <c r="B138" s="35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92"/>
    </row>
    <row r="139" spans="1:38" customFormat="1" ht="15.75" x14ac:dyDescent="0.25">
      <c r="A139" s="31"/>
      <c r="B139" s="35">
        <v>22</v>
      </c>
      <c r="C139" s="31" t="s">
        <v>574</v>
      </c>
      <c r="D139" s="31" t="s">
        <v>486</v>
      </c>
      <c r="E139" s="31">
        <f>'[1]Consolidated Salary 10-11'!$E$139</f>
        <v>77610</v>
      </c>
      <c r="F139" s="31">
        <f>'[1]Consolidated Salary 10-11'!$F$139</f>
        <v>21600</v>
      </c>
      <c r="G139" s="31">
        <f>'[1]Consolidated Salary 10-11'!$G$139</f>
        <v>44159</v>
      </c>
      <c r="H139" s="31">
        <v>0</v>
      </c>
      <c r="I139" s="31">
        <f>'[1]Consolidated Salary 10-11'!$I$139</f>
        <v>29763</v>
      </c>
      <c r="J139" s="31">
        <f>'[1]Consolidated Salary 10-11'!$J$139</f>
        <v>10404</v>
      </c>
      <c r="K139" s="31">
        <f>'[1]Consolidated Salary 10-11'!$K$139</f>
        <v>29848</v>
      </c>
      <c r="L139" s="31">
        <f>'[1]Consolidated Salary 10-11'!$L$139</f>
        <v>15415</v>
      </c>
      <c r="M139" s="31">
        <f>'[1]Consolidated Salary 10-11'!$M$139</f>
        <v>3454</v>
      </c>
      <c r="N139" s="92">
        <f>SUM(E139:M139)</f>
        <v>232253</v>
      </c>
    </row>
    <row r="140" spans="1:38" customFormat="1" ht="15.75" x14ac:dyDescent="0.25">
      <c r="A140" s="31"/>
      <c r="B140" s="35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92"/>
    </row>
    <row r="141" spans="1:38" customFormat="1" ht="15.75" x14ac:dyDescent="0.25">
      <c r="A141" s="31"/>
      <c r="B141" s="35">
        <v>23</v>
      </c>
      <c r="C141" s="31" t="s">
        <v>575</v>
      </c>
      <c r="D141" s="31" t="s">
        <v>487</v>
      </c>
      <c r="E141" s="31">
        <f>'[1]Consolidated Salary 10-11'!$E$141</f>
        <v>75240</v>
      </c>
      <c r="F141" s="31">
        <f>'[1]Consolidated Salary 10-11'!$F$141</f>
        <v>21600</v>
      </c>
      <c r="G141" s="31">
        <f>'[1]Consolidated Salary 10-11'!$G$141</f>
        <v>43105</v>
      </c>
      <c r="H141" s="31">
        <v>0</v>
      </c>
      <c r="I141" s="31">
        <f>'[1]Consolidated Salary 10-11'!$I$141</f>
        <v>29052</v>
      </c>
      <c r="J141" s="31">
        <f>'[1]Consolidated Salary 10-11'!$J$141</f>
        <v>10404</v>
      </c>
      <c r="K141" s="31">
        <f>'[1]Consolidated Salary 10-11'!$K$141</f>
        <v>23760</v>
      </c>
      <c r="L141" s="31">
        <f>'[1]Consolidated Salary 10-11'!$L$141</f>
        <v>15100</v>
      </c>
      <c r="M141" s="31">
        <f>'[1]Consolidated Salary 10-11'!$M$141</f>
        <v>3454</v>
      </c>
      <c r="N141" s="92">
        <f>SUM(E141:M141)</f>
        <v>221715</v>
      </c>
    </row>
    <row r="142" spans="1:38" customFormat="1" ht="15.75" x14ac:dyDescent="0.25">
      <c r="A142" s="31"/>
      <c r="B142" s="35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92"/>
    </row>
    <row r="143" spans="1:38" customFormat="1" ht="15.75" x14ac:dyDescent="0.25">
      <c r="B143" s="35">
        <v>24</v>
      </c>
      <c r="C143" s="31" t="s">
        <v>576</v>
      </c>
      <c r="D143" s="31" t="s">
        <v>487</v>
      </c>
      <c r="E143" s="31">
        <f>'[1]Consolidated Salary 10-11'!$E$143</f>
        <v>75240</v>
      </c>
      <c r="F143" s="31">
        <f>'[1]Consolidated Salary 10-11'!$F$143</f>
        <v>21600</v>
      </c>
      <c r="G143" s="31">
        <f>'[1]Consolidated Salary 10-11'!$G$143</f>
        <v>43105</v>
      </c>
      <c r="H143" s="31">
        <v>0</v>
      </c>
      <c r="I143" s="31">
        <f>'[1]Consolidated Salary 10-11'!$I$143</f>
        <v>29052</v>
      </c>
      <c r="J143" s="31">
        <f>'[1]Consolidated Salary 10-11'!$J$143</f>
        <v>10404</v>
      </c>
      <c r="K143" s="31">
        <f>'[1]Consolidated Salary 10-11'!$K$143</f>
        <v>11760</v>
      </c>
      <c r="L143" s="31">
        <f>'[1]Consolidated Salary 10-11'!$L$143</f>
        <v>15100</v>
      </c>
      <c r="M143" s="31">
        <f>'[1]Consolidated Salary 10-11'!$M$143</f>
        <v>3454</v>
      </c>
      <c r="N143" s="92">
        <f>SUM(E143:M143)</f>
        <v>209715</v>
      </c>
    </row>
    <row r="144" spans="1:38" customFormat="1" ht="15.75" x14ac:dyDescent="0.25">
      <c r="B144" s="35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92"/>
    </row>
    <row r="145" spans="2:14" customFormat="1" ht="15.75" x14ac:dyDescent="0.25">
      <c r="B145" s="35">
        <v>25</v>
      </c>
      <c r="C145" s="31" t="s">
        <v>577</v>
      </c>
      <c r="D145" s="31" t="s">
        <v>487</v>
      </c>
      <c r="E145" s="31">
        <f>'[1]Consolidated Salary 10-11'!$E$145</f>
        <v>72390</v>
      </c>
      <c r="F145" s="31">
        <f>'[1]Consolidated Salary 10-11'!$F$145</f>
        <v>21600</v>
      </c>
      <c r="G145" s="31">
        <f>'[1]Consolidated Salary 10-11'!$G$145</f>
        <v>41835</v>
      </c>
      <c r="H145" s="31">
        <v>0</v>
      </c>
      <c r="I145" s="31">
        <f>'[1]Consolidated Salary 10-11'!$I$145</f>
        <v>28197</v>
      </c>
      <c r="J145" s="31">
        <f>'[1]Consolidated Salary 10-11'!$J$145</f>
        <v>10404</v>
      </c>
      <c r="K145" s="31">
        <f>'[1]Consolidated Salary 10-11'!$K$145</f>
        <v>28199</v>
      </c>
      <c r="L145" s="31">
        <f>'[1]Consolidated Salary 10-11'!$L$145</f>
        <v>14338</v>
      </c>
      <c r="M145" s="31">
        <f>'[1]Consolidated Salary 10-11'!$M$145</f>
        <v>3454</v>
      </c>
      <c r="N145" s="92">
        <f>SUM(E145:M145)</f>
        <v>220417</v>
      </c>
    </row>
    <row r="146" spans="2:14" customFormat="1" x14ac:dyDescent="0.2">
      <c r="B146" s="35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</row>
    <row r="147" spans="2:14" customFormat="1" ht="15.75" x14ac:dyDescent="0.25">
      <c r="B147" s="35">
        <v>26</v>
      </c>
      <c r="C147" s="31" t="s">
        <v>531</v>
      </c>
      <c r="D147" s="31" t="s">
        <v>418</v>
      </c>
      <c r="E147" s="31">
        <f>'[1]Consolidated Salary 10-11'!$E$147</f>
        <v>75000</v>
      </c>
      <c r="F147" s="31">
        <f>'[1]Consolidated Salary 10-11'!$F$147</f>
        <v>22800</v>
      </c>
      <c r="G147" s="31">
        <f>'[1]Consolidated Salary 10-11'!$G$147</f>
        <v>43532</v>
      </c>
      <c r="H147" s="31">
        <v>0</v>
      </c>
      <c r="I147" s="31">
        <f>'[1]Consolidated Salary 10-11'!$I$147</f>
        <v>29340</v>
      </c>
      <c r="J147" s="31">
        <f>'[1]Consolidated Salary 10-11'!$J$147</f>
        <v>10404</v>
      </c>
      <c r="K147" s="31">
        <f>'[1]Consolidated Salary 10-11'!$K$147</f>
        <v>34072</v>
      </c>
      <c r="L147" s="31">
        <f>'[1]Consolidated Salary 10-11'!$L$147</f>
        <v>14283</v>
      </c>
      <c r="M147" s="31">
        <f>'[1]Consolidated Salary 10-11'!$M$147</f>
        <v>3454</v>
      </c>
      <c r="N147" s="92">
        <f>SUM(E147:M147)</f>
        <v>232885</v>
      </c>
    </row>
    <row r="148" spans="2:14" customFormat="1" x14ac:dyDescent="0.2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</row>
    <row r="149" spans="2:14" customFormat="1" ht="15.75" x14ac:dyDescent="0.25">
      <c r="B149" s="35">
        <v>27</v>
      </c>
      <c r="C149" s="129" t="s">
        <v>514</v>
      </c>
      <c r="D149" s="31" t="s">
        <v>532</v>
      </c>
      <c r="E149" s="31">
        <f>'[1]Consolidated Salary 10-11'!$E$149</f>
        <v>66900</v>
      </c>
      <c r="F149" s="31">
        <f>'[1]Consolidated Salary 10-11'!$F$149</f>
        <v>21600</v>
      </c>
      <c r="G149" s="31">
        <f>'[1]Consolidated Salary 10-11'!$G$149</f>
        <v>39394</v>
      </c>
      <c r="H149" s="31">
        <v>0</v>
      </c>
      <c r="I149" s="31">
        <f>'[1]Consolidated Salary 10-11'!$I$149</f>
        <v>26550</v>
      </c>
      <c r="J149" s="31">
        <f>'[1]Consolidated Salary 10-11'!$J$149</f>
        <v>10404</v>
      </c>
      <c r="K149" s="31">
        <f>'[1]Consolidated Salary 10-11'!$K$149</f>
        <v>5337</v>
      </c>
      <c r="L149" s="31">
        <f>'[1]Consolidated Salary 10-11'!$L$149</f>
        <v>13014</v>
      </c>
      <c r="M149" s="31">
        <f>'[1]Consolidated Salary 10-11'!$M$149</f>
        <v>3454</v>
      </c>
      <c r="N149" s="92">
        <f>SUM(E149:M149)</f>
        <v>186653</v>
      </c>
    </row>
    <row r="150" spans="2:14" customFormat="1" x14ac:dyDescent="0.2">
      <c r="B150" s="35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</row>
    <row r="151" spans="2:14" customFormat="1" ht="15.75" x14ac:dyDescent="0.25">
      <c r="B151" s="35">
        <v>28</v>
      </c>
      <c r="C151" s="31" t="s">
        <v>499</v>
      </c>
      <c r="D151" s="31" t="s">
        <v>487</v>
      </c>
      <c r="E151" s="31">
        <f>'[1]Consolidated Salary 10-11'!$E$151</f>
        <v>66900</v>
      </c>
      <c r="F151" s="31">
        <f>'[1]Consolidated Salary 10-11'!$F$151</f>
        <v>21600</v>
      </c>
      <c r="G151" s="31">
        <f>'[1]Consolidated Salary 10-11'!$G$151</f>
        <v>39394</v>
      </c>
      <c r="H151" s="31">
        <v>0</v>
      </c>
      <c r="I151" s="31">
        <f>'[1]Consolidated Salary 10-11'!$I$151</f>
        <v>26550</v>
      </c>
      <c r="J151" s="31">
        <f>'[1]Consolidated Salary 10-11'!$J$151</f>
        <v>20808</v>
      </c>
      <c r="K151" s="31">
        <f>'[1]Consolidated Salary 10-11'!$K$151</f>
        <v>2925</v>
      </c>
      <c r="L151" s="31">
        <f>'[1]Consolidated Salary 10-11'!$L$151</f>
        <v>13007</v>
      </c>
      <c r="M151" s="31">
        <f>'[1]Consolidated Salary 10-11'!$M$151</f>
        <v>3454</v>
      </c>
      <c r="N151" s="92">
        <f>SUM(E151:M151)</f>
        <v>194638</v>
      </c>
    </row>
    <row r="152" spans="2:14" customFormat="1" x14ac:dyDescent="0.2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</row>
    <row r="153" spans="2:14" customFormat="1" ht="15.75" x14ac:dyDescent="0.25">
      <c r="B153" s="35">
        <v>29</v>
      </c>
      <c r="C153" s="31" t="s">
        <v>595</v>
      </c>
      <c r="D153" s="31" t="s">
        <v>481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f>'[1]Consolidated Salary 10-11'!$K$153</f>
        <v>88250</v>
      </c>
      <c r="L153" s="31">
        <f>[2]April!L149+[2]May!L149+[2]June!L149+[2]July!L149+[2]August!L149+[2]Sep!L149+[2]Oct!L149+[2]Nov!L149+[2]Dec!L149+[2]Jan!L149+[2]Feb!L149+[2]March!L149</f>
        <v>0</v>
      </c>
      <c r="M153" s="31">
        <f>[2]April!M149+[2]May!M149+[2]June!M149+[2]July!M149+[2]August!M149+[2]Sep!M149+[2]Oct!M149+[2]Nov!M149+[2]Dec!M149+[2]Jan!M149+[2]Feb!M149+[2]March!M149</f>
        <v>0</v>
      </c>
      <c r="N153" s="92">
        <f>SUM(E153:M153)</f>
        <v>88250</v>
      </c>
    </row>
    <row r="154" spans="2:14" customFormat="1" x14ac:dyDescent="0.2">
      <c r="B154" s="35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</row>
    <row r="155" spans="2:14" customFormat="1" ht="15.75" x14ac:dyDescent="0.25">
      <c r="B155" s="35">
        <v>30</v>
      </c>
      <c r="C155" s="31" t="s">
        <v>636</v>
      </c>
      <c r="D155" s="31" t="s">
        <v>637</v>
      </c>
      <c r="E155" s="31">
        <v>0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f>'[1]Consolidated Salary 10-11'!$K$155</f>
        <v>59260</v>
      </c>
      <c r="L155" s="31">
        <v>0</v>
      </c>
      <c r="M155" s="31">
        <v>0</v>
      </c>
      <c r="N155" s="92">
        <f>SUM(E155:M155)</f>
        <v>59260</v>
      </c>
    </row>
    <row r="156" spans="2:14" customFormat="1" x14ac:dyDescent="0.2">
      <c r="B156" s="35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</row>
    <row r="157" spans="2:14" customFormat="1" x14ac:dyDescent="0.2">
      <c r="B157" s="35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2:14" customFormat="1" x14ac:dyDescent="0.2">
      <c r="B158" s="35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</row>
    <row r="159" spans="2:14" customFormat="1" x14ac:dyDescent="0.2">
      <c r="B159" s="35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</row>
    <row r="160" spans="2:14" customFormat="1" x14ac:dyDescent="0.2">
      <c r="B160" s="35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</row>
    <row r="161" spans="2:14" customFormat="1" ht="15.75" x14ac:dyDescent="0.25">
      <c r="B161" s="35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92"/>
    </row>
    <row r="162" spans="2:14" customFormat="1" ht="15.75" x14ac:dyDescent="0.25">
      <c r="B162" s="31"/>
      <c r="C162" s="31"/>
      <c r="D162" s="31"/>
      <c r="E162" s="36" t="s">
        <v>243</v>
      </c>
      <c r="F162" s="36" t="s">
        <v>243</v>
      </c>
      <c r="G162" s="36" t="s">
        <v>243</v>
      </c>
      <c r="H162" s="36" t="s">
        <v>243</v>
      </c>
      <c r="I162" s="36" t="s">
        <v>243</v>
      </c>
      <c r="J162" s="36" t="s">
        <v>243</v>
      </c>
      <c r="K162" s="36" t="s">
        <v>243</v>
      </c>
      <c r="L162" s="36" t="s">
        <v>243</v>
      </c>
      <c r="M162" s="36" t="s">
        <v>243</v>
      </c>
      <c r="N162" s="101" t="s">
        <v>243</v>
      </c>
    </row>
    <row r="163" spans="2:14" customFormat="1" ht="15.75" x14ac:dyDescent="0.25">
      <c r="B163" s="92"/>
      <c r="C163" s="92"/>
      <c r="D163" s="92"/>
      <c r="E163" s="92">
        <f t="shared" ref="E163:N163" si="1">SUM(E96:E162)</f>
        <v>2743313</v>
      </c>
      <c r="F163" s="92">
        <f t="shared" si="1"/>
        <v>719416</v>
      </c>
      <c r="G163" s="92">
        <f t="shared" si="1"/>
        <v>1542357</v>
      </c>
      <c r="H163" s="92">
        <f t="shared" si="1"/>
        <v>0</v>
      </c>
      <c r="I163" s="92">
        <f t="shared" si="1"/>
        <v>1038819</v>
      </c>
      <c r="J163" s="92">
        <f t="shared" si="1"/>
        <v>556538</v>
      </c>
      <c r="K163" s="92">
        <f t="shared" si="1"/>
        <v>746873</v>
      </c>
      <c r="L163" s="92">
        <f t="shared" si="1"/>
        <v>100257</v>
      </c>
      <c r="M163" s="92">
        <f t="shared" si="1"/>
        <v>86350</v>
      </c>
      <c r="N163" s="92">
        <f t="shared" si="1"/>
        <v>7533923</v>
      </c>
    </row>
    <row r="164" spans="2:14" customFormat="1" x14ac:dyDescent="0.2">
      <c r="B164" s="36"/>
      <c r="C164" s="31"/>
      <c r="D164" s="31"/>
      <c r="E164" s="36" t="s">
        <v>243</v>
      </c>
      <c r="F164" s="36" t="s">
        <v>243</v>
      </c>
      <c r="G164" s="36" t="s">
        <v>243</v>
      </c>
      <c r="H164" s="36" t="s">
        <v>243</v>
      </c>
      <c r="I164" s="36" t="s">
        <v>243</v>
      </c>
      <c r="J164" s="36" t="s">
        <v>243</v>
      </c>
      <c r="K164" s="36" t="s">
        <v>243</v>
      </c>
      <c r="L164" s="36" t="s">
        <v>243</v>
      </c>
      <c r="M164" s="36" t="s">
        <v>243</v>
      </c>
      <c r="N164" s="36" t="s">
        <v>243</v>
      </c>
    </row>
    <row r="165" spans="2:14" customFormat="1" x14ac:dyDescent="0.2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</row>
    <row r="166" spans="2:14" customFormat="1" x14ac:dyDescent="0.2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</row>
    <row r="167" spans="2:14" customFormat="1" x14ac:dyDescent="0.2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</row>
    <row r="168" spans="2:14" customFormat="1" ht="15.75" x14ac:dyDescent="0.25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92"/>
    </row>
    <row r="169" spans="2:14" customFormat="1" ht="15.75" x14ac:dyDescent="0.25">
      <c r="B169" s="31"/>
      <c r="C169" s="92" t="s">
        <v>497</v>
      </c>
      <c r="D169" s="92"/>
      <c r="E169" s="31"/>
      <c r="F169" s="31"/>
      <c r="G169" s="31"/>
      <c r="H169" s="31"/>
      <c r="I169" s="31"/>
      <c r="J169" s="31"/>
      <c r="K169" s="31"/>
      <c r="L169" s="31"/>
      <c r="M169" s="31"/>
      <c r="N169" s="92"/>
    </row>
    <row r="170" spans="2:14" customFormat="1" ht="15.75" x14ac:dyDescent="0.25">
      <c r="B170" s="31"/>
      <c r="C170" s="92" t="s">
        <v>621</v>
      </c>
      <c r="D170" s="92"/>
      <c r="E170" s="31"/>
      <c r="F170" s="31"/>
      <c r="G170" s="31"/>
      <c r="H170" s="31"/>
      <c r="I170" s="31"/>
      <c r="J170" s="31"/>
      <c r="K170" s="31"/>
      <c r="L170" s="31"/>
      <c r="M170" s="31"/>
      <c r="N170" s="92"/>
    </row>
    <row r="171" spans="2:14" customFormat="1" ht="15.75" x14ac:dyDescent="0.25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92"/>
    </row>
    <row r="172" spans="2:14" customFormat="1" ht="15.75" x14ac:dyDescent="0.25">
      <c r="B172" s="31"/>
      <c r="C172" s="33" t="s">
        <v>275</v>
      </c>
      <c r="D172" s="33"/>
      <c r="E172" s="31"/>
      <c r="F172" s="31"/>
      <c r="G172" s="31"/>
      <c r="H172" s="31"/>
      <c r="I172" s="31"/>
      <c r="J172" s="31"/>
      <c r="K172" s="31"/>
      <c r="L172" s="31"/>
      <c r="M172" s="31"/>
      <c r="N172" s="92"/>
    </row>
    <row r="173" spans="2:14" customFormat="1" ht="15.75" x14ac:dyDescent="0.25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92"/>
    </row>
    <row r="174" spans="2:14" customFormat="1" ht="15.75" x14ac:dyDescent="0.25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92"/>
    </row>
    <row r="175" spans="2:14" customFormat="1" ht="15.75" x14ac:dyDescent="0.25">
      <c r="B175" s="94" t="s">
        <v>206</v>
      </c>
      <c r="C175" s="94" t="s">
        <v>207</v>
      </c>
      <c r="D175" s="94"/>
      <c r="E175" s="94" t="s">
        <v>208</v>
      </c>
      <c r="F175" s="94" t="s">
        <v>593</v>
      </c>
      <c r="G175" s="94" t="s">
        <v>174</v>
      </c>
      <c r="H175" s="94" t="s">
        <v>296</v>
      </c>
      <c r="I175" s="94" t="s">
        <v>210</v>
      </c>
      <c r="J175" s="94" t="s">
        <v>211</v>
      </c>
      <c r="K175" s="94" t="s">
        <v>212</v>
      </c>
      <c r="L175" s="94" t="s">
        <v>213</v>
      </c>
      <c r="M175" s="94" t="s">
        <v>214</v>
      </c>
      <c r="N175" s="94" t="s">
        <v>164</v>
      </c>
    </row>
    <row r="176" spans="2:14" customFormat="1" ht="15.75" x14ac:dyDescent="0.25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92"/>
    </row>
    <row r="177" spans="2:14" customFormat="1" ht="15.75" x14ac:dyDescent="0.25">
      <c r="B177" s="35" t="s">
        <v>215</v>
      </c>
      <c r="C177" s="31" t="s">
        <v>578</v>
      </c>
      <c r="D177" s="31" t="s">
        <v>488</v>
      </c>
      <c r="E177" s="31">
        <f>'[1]Consolidated Salary 10-11'!$E$177</f>
        <v>122526</v>
      </c>
      <c r="F177" s="31">
        <f>'[1]Consolidated Salary 10-11'!$F$177</f>
        <v>28800</v>
      </c>
      <c r="G177" s="31">
        <f>'[1]Consolidated Salary 10-11'!$G$177</f>
        <v>67366</v>
      </c>
      <c r="H177" s="31">
        <v>0</v>
      </c>
      <c r="I177" s="31">
        <f>'[1]Consolidated Salary 10-11'!$I$177</f>
        <v>45398</v>
      </c>
      <c r="J177" s="31">
        <f>'[1]Consolidated Salary 10-11'!$J$177</f>
        <v>27744</v>
      </c>
      <c r="K177" s="31">
        <f>'[1]Consolidated Salary 10-11'!$K$177</f>
        <v>11945</v>
      </c>
      <c r="L177" s="31">
        <v>0</v>
      </c>
      <c r="M177" s="31">
        <f>'[1]Consolidated Salary 10-11'!$M$151</f>
        <v>3454</v>
      </c>
      <c r="N177" s="92">
        <f>SUM(E177:M177)</f>
        <v>307233</v>
      </c>
    </row>
    <row r="178" spans="2:14" customFormat="1" ht="15.75" x14ac:dyDescent="0.25">
      <c r="B178" s="35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92"/>
    </row>
    <row r="179" spans="2:14" customFormat="1" ht="15.75" x14ac:dyDescent="0.25">
      <c r="B179" s="35" t="s">
        <v>217</v>
      </c>
      <c r="C179" s="31" t="s">
        <v>579</v>
      </c>
      <c r="D179" s="31" t="s">
        <v>488</v>
      </c>
      <c r="E179" s="31">
        <f>'[1]Consolidated Salary 10-11'!$E$179</f>
        <v>122610</v>
      </c>
      <c r="F179" s="31">
        <f>'[1]Consolidated Salary 10-11'!$F$179</f>
        <v>28800</v>
      </c>
      <c r="G179" s="31">
        <f>'[1]Consolidated Salary 10-11'!$G$179</f>
        <v>67395</v>
      </c>
      <c r="H179" s="31">
        <v>0</v>
      </c>
      <c r="I179" s="31">
        <f>'[1]Consolidated Salary 10-11'!$I$179</f>
        <v>45423</v>
      </c>
      <c r="J179" s="31">
        <f>'[1]Consolidated Salary 10-11'!$J$179</f>
        <v>27744</v>
      </c>
      <c r="K179" s="31">
        <f>'[1]Consolidated Salary 10-11'!$K$179</f>
        <v>27882</v>
      </c>
      <c r="L179" s="31">
        <v>0</v>
      </c>
      <c r="M179" s="31">
        <f>'[1]Consolidated Salary 10-11'!$M$151</f>
        <v>3454</v>
      </c>
      <c r="N179" s="92">
        <f>SUM(E179:M179)</f>
        <v>323308</v>
      </c>
    </row>
    <row r="180" spans="2:14" customFormat="1" ht="15.75" x14ac:dyDescent="0.25">
      <c r="B180" s="35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92"/>
    </row>
    <row r="181" spans="2:14" customFormat="1" ht="15.75" x14ac:dyDescent="0.25">
      <c r="B181" s="35" t="s">
        <v>219</v>
      </c>
      <c r="C181" s="31" t="s">
        <v>580</v>
      </c>
      <c r="D181" s="31" t="s">
        <v>488</v>
      </c>
      <c r="E181" s="31">
        <f>'[1]Consolidated Salary 10-11'!$E$181</f>
        <v>115320</v>
      </c>
      <c r="F181" s="31">
        <f>'[1]Consolidated Salary 10-11'!$F$181</f>
        <v>28800</v>
      </c>
      <c r="G181" s="31">
        <f>'[1]Consolidated Salary 10-11'!$G$181</f>
        <v>64150</v>
      </c>
      <c r="H181" s="31">
        <v>0</v>
      </c>
      <c r="I181" s="31">
        <f>'[1]Consolidated Salary 10-11'!$I$181</f>
        <v>43236</v>
      </c>
      <c r="J181" s="31">
        <f>'[1]Consolidated Salary 10-11'!$J$181</f>
        <v>27744</v>
      </c>
      <c r="K181" s="31">
        <f>'[1]Consolidated Salary 10-11'!$K$181</f>
        <v>36259</v>
      </c>
      <c r="L181" s="31">
        <v>0</v>
      </c>
      <c r="M181" s="31">
        <f>'[1]Consolidated Salary 10-11'!$M$151</f>
        <v>3454</v>
      </c>
      <c r="N181" s="92">
        <f>SUM(E181:M181)</f>
        <v>318963</v>
      </c>
    </row>
    <row r="182" spans="2:14" customFormat="1" ht="15.75" x14ac:dyDescent="0.25">
      <c r="B182" s="35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92"/>
    </row>
    <row r="183" spans="2:14" customFormat="1" ht="15.75" x14ac:dyDescent="0.25">
      <c r="B183" s="35" t="s">
        <v>221</v>
      </c>
      <c r="C183" s="31" t="s">
        <v>581</v>
      </c>
      <c r="D183" s="31" t="s">
        <v>420</v>
      </c>
      <c r="E183" s="31">
        <f>'[1]Consolidated Salary 10-11'!$E$183</f>
        <v>187777</v>
      </c>
      <c r="F183" s="31">
        <f>'[1]Consolidated Salary 10-11'!$F$183</f>
        <v>49926</v>
      </c>
      <c r="G183" s="31">
        <f>'[1]Consolidated Salary 10-11'!$G$183</f>
        <v>106013</v>
      </c>
      <c r="H183" s="31">
        <v>0</v>
      </c>
      <c r="I183" s="31">
        <f>'[1]Consolidated Salary 10-11'!$I$183</f>
        <v>71311</v>
      </c>
      <c r="J183" s="31">
        <f>'[1]Consolidated Salary 10-11'!$J$183</f>
        <v>27744</v>
      </c>
      <c r="K183" s="31">
        <f>'[1]Consolidated Salary 10-11'!$K$183</f>
        <v>38987</v>
      </c>
      <c r="L183" s="31">
        <v>0</v>
      </c>
      <c r="M183" s="31">
        <f>'[1]Consolidated Salary 10-11'!$M$151</f>
        <v>3454</v>
      </c>
      <c r="N183" s="92">
        <f>SUM(E183:M183)</f>
        <v>485212</v>
      </c>
    </row>
    <row r="184" spans="2:14" customFormat="1" ht="15.75" x14ac:dyDescent="0.25">
      <c r="B184" s="35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92"/>
    </row>
    <row r="185" spans="2:14" s="68" customFormat="1" ht="15.75" x14ac:dyDescent="0.25">
      <c r="B185" s="35" t="s">
        <v>223</v>
      </c>
      <c r="C185" s="31" t="s">
        <v>582</v>
      </c>
      <c r="D185" s="31" t="s">
        <v>420</v>
      </c>
      <c r="E185" s="31">
        <f>'[1]Consolidated Salary 10-11'!$E$185</f>
        <v>172920</v>
      </c>
      <c r="F185" s="31">
        <f>'[1]Consolidated Salary 10-11'!$F$185</f>
        <v>50400</v>
      </c>
      <c r="G185" s="31">
        <f>'[1]Consolidated Salary 10-11'!$G$185</f>
        <v>99378</v>
      </c>
      <c r="H185" s="31">
        <v>0</v>
      </c>
      <c r="I185" s="31">
        <f>'[1]Consolidated Salary 10-11'!$I$185</f>
        <v>66996</v>
      </c>
      <c r="J185" s="31">
        <f>'[1]Consolidated Salary 10-11'!$J$185</f>
        <v>0</v>
      </c>
      <c r="K185" s="31">
        <f>'[1]Consolidated Salary 10-11'!$K$185</f>
        <v>1230</v>
      </c>
      <c r="L185" s="31">
        <v>0</v>
      </c>
      <c r="M185" s="31">
        <v>0</v>
      </c>
      <c r="N185" s="92">
        <f>SUM(E185:M185)</f>
        <v>390924</v>
      </c>
    </row>
    <row r="186" spans="2:14" customFormat="1" ht="15.75" x14ac:dyDescent="0.25">
      <c r="B186" s="35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92"/>
    </row>
    <row r="187" spans="2:14" customFormat="1" ht="15.75" x14ac:dyDescent="0.25">
      <c r="B187" s="35" t="s">
        <v>225</v>
      </c>
      <c r="C187" s="31" t="s">
        <v>583</v>
      </c>
      <c r="D187" s="31" t="s">
        <v>420</v>
      </c>
      <c r="E187" s="31">
        <f>'[1]Consolidated Salary 10-11'!$E$187</f>
        <v>185220</v>
      </c>
      <c r="F187" s="31">
        <f>'[1]Consolidated Salary 10-11'!$F$187</f>
        <v>50400</v>
      </c>
      <c r="G187" s="31">
        <f>'[1]Consolidated Salary 10-11'!$G$187</f>
        <v>104877</v>
      </c>
      <c r="H187" s="31">
        <v>0</v>
      </c>
      <c r="I187" s="31">
        <f>'[1]Consolidated Salary 10-11'!$I$187</f>
        <v>70686</v>
      </c>
      <c r="J187" s="31">
        <f>'[1]Consolidated Salary 10-11'!$J$187</f>
        <v>27744</v>
      </c>
      <c r="K187" s="31">
        <f>'[1]Consolidated Salary 10-11'!$K$187</f>
        <v>45137</v>
      </c>
      <c r="L187" s="31">
        <v>0</v>
      </c>
      <c r="M187" s="31">
        <f>'[1]Consolidated Salary 10-11'!$M$151</f>
        <v>3454</v>
      </c>
      <c r="N187" s="92">
        <f>SUM(E187:M187)</f>
        <v>487518</v>
      </c>
    </row>
    <row r="188" spans="2:14" customFormat="1" ht="15.75" x14ac:dyDescent="0.25">
      <c r="B188" s="35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92"/>
    </row>
    <row r="189" spans="2:14" customFormat="1" ht="15.75" x14ac:dyDescent="0.25">
      <c r="B189" s="35" t="s">
        <v>227</v>
      </c>
      <c r="C189" s="31" t="s">
        <v>584</v>
      </c>
      <c r="D189" s="31" t="s">
        <v>488</v>
      </c>
      <c r="E189" s="31">
        <f>'[1]Consolidated Salary 10-11'!$E$189</f>
        <v>122610</v>
      </c>
      <c r="F189" s="31">
        <f>'[1]Consolidated Salary 10-11'!$F$189</f>
        <v>28800</v>
      </c>
      <c r="G189" s="31">
        <f>'[1]Consolidated Salary 10-11'!$G$189</f>
        <v>67395</v>
      </c>
      <c r="H189" s="31">
        <v>0</v>
      </c>
      <c r="I189" s="31">
        <f>'[1]Consolidated Salary 10-11'!$I$189</f>
        <v>45423</v>
      </c>
      <c r="J189" s="31">
        <f>'[1]Consolidated Salary 10-11'!$J$189</f>
        <v>27744</v>
      </c>
      <c r="K189" s="31">
        <f>'[1]Consolidated Salary 10-11'!$K$189</f>
        <v>3773</v>
      </c>
      <c r="L189" s="31">
        <v>0</v>
      </c>
      <c r="M189" s="31">
        <f>'[1]Consolidated Salary 10-11'!$M$151</f>
        <v>3454</v>
      </c>
      <c r="N189" s="92">
        <f>SUM(E189:M189)</f>
        <v>299199</v>
      </c>
    </row>
    <row r="190" spans="2:14" customFormat="1" ht="15.75" x14ac:dyDescent="0.25">
      <c r="B190" s="35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92"/>
    </row>
    <row r="191" spans="2:14" customFormat="1" ht="15.75" x14ac:dyDescent="0.25">
      <c r="B191" s="35" t="s">
        <v>229</v>
      </c>
      <c r="C191" s="31" t="s">
        <v>585</v>
      </c>
      <c r="D191" s="31" t="s">
        <v>488</v>
      </c>
      <c r="E191" s="31">
        <f>'[1]Consolidated Salary 10-11'!$E$191</f>
        <v>122610</v>
      </c>
      <c r="F191" s="31">
        <f>'[1]Consolidated Salary 10-11'!$F$191</f>
        <v>28800</v>
      </c>
      <c r="G191" s="31">
        <f>'[1]Consolidated Salary 10-11'!$G$191</f>
        <v>67395</v>
      </c>
      <c r="H191" s="31">
        <v>0</v>
      </c>
      <c r="I191" s="31">
        <f>'[1]Consolidated Salary 10-11'!$I$191</f>
        <v>45423</v>
      </c>
      <c r="J191" s="31">
        <f>'[1]Consolidated Salary 10-11'!$J$191</f>
        <v>27744</v>
      </c>
      <c r="K191" s="31">
        <f>'[1]Consolidated Salary 10-11'!$K$191</f>
        <v>20373</v>
      </c>
      <c r="L191" s="31">
        <v>0</v>
      </c>
      <c r="M191" s="31">
        <f>'[1]Consolidated Salary 10-11'!$M$151</f>
        <v>3454</v>
      </c>
      <c r="N191" s="92">
        <f>SUM(E191:M191)</f>
        <v>315799</v>
      </c>
    </row>
    <row r="192" spans="2:14" customFormat="1" ht="15.75" x14ac:dyDescent="0.25">
      <c r="B192" s="35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92"/>
    </row>
    <row r="193" spans="2:14" customFormat="1" ht="15.75" x14ac:dyDescent="0.25">
      <c r="B193" s="35" t="s">
        <v>231</v>
      </c>
      <c r="C193" s="31" t="s">
        <v>586</v>
      </c>
      <c r="D193" s="31" t="s">
        <v>488</v>
      </c>
      <c r="E193" s="31">
        <f>'[1]Consolidated Salary 10-11'!$E$193</f>
        <v>115320</v>
      </c>
      <c r="F193" s="31">
        <f>'[1]Consolidated Salary 10-11'!$F$193</f>
        <v>28800</v>
      </c>
      <c r="G193" s="31">
        <f>'[1]Consolidated Salary 10-11'!$G$193</f>
        <v>64150</v>
      </c>
      <c r="H193" s="31">
        <v>0</v>
      </c>
      <c r="I193" s="31">
        <f>'[1]Consolidated Salary 10-11'!$I$193</f>
        <v>43236</v>
      </c>
      <c r="J193" s="31">
        <f>'[1]Consolidated Salary 10-11'!$J$193</f>
        <v>27744</v>
      </c>
      <c r="K193" s="31">
        <f>'[1]Consolidated Salary 10-11'!$K$193</f>
        <v>37729</v>
      </c>
      <c r="L193" s="31">
        <v>0</v>
      </c>
      <c r="M193" s="31">
        <f>'[1]Consolidated Salary 10-11'!$M$151</f>
        <v>3454</v>
      </c>
      <c r="N193" s="92">
        <f>SUM(E193:M193)</f>
        <v>320433</v>
      </c>
    </row>
    <row r="194" spans="2:14" customFormat="1" ht="15.75" x14ac:dyDescent="0.25">
      <c r="B194" s="35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92"/>
    </row>
    <row r="195" spans="2:14" customFormat="1" ht="15.75" x14ac:dyDescent="0.25">
      <c r="B195" s="35" t="s">
        <v>233</v>
      </c>
      <c r="C195" s="31" t="s">
        <v>587</v>
      </c>
      <c r="D195" s="31" t="s">
        <v>420</v>
      </c>
      <c r="E195" s="31">
        <f>'[1]Consolidated Salary 10-11'!$E$195</f>
        <v>185220</v>
      </c>
      <c r="F195" s="31">
        <f>'[1]Consolidated Salary 10-11'!$F$195</f>
        <v>50400</v>
      </c>
      <c r="G195" s="31">
        <f>'[1]Consolidated Salary 10-11'!$G$195</f>
        <v>104877</v>
      </c>
      <c r="H195" s="31">
        <v>0</v>
      </c>
      <c r="I195" s="31">
        <f>'[1]Consolidated Salary 10-11'!$I$195</f>
        <v>70686</v>
      </c>
      <c r="J195" s="31">
        <f>'[1]Consolidated Salary 10-11'!$J$195</f>
        <v>27744</v>
      </c>
      <c r="K195" s="31">
        <f>'[1]Consolidated Salary 10-11'!$K$195</f>
        <v>21137</v>
      </c>
      <c r="L195" s="31">
        <v>0</v>
      </c>
      <c r="M195" s="31">
        <f>'[1]Consolidated Salary 10-11'!$M$151</f>
        <v>3454</v>
      </c>
      <c r="N195" s="92">
        <f>SUM(E195:M195)</f>
        <v>463518</v>
      </c>
    </row>
    <row r="196" spans="2:14" customFormat="1" ht="15.75" x14ac:dyDescent="0.25">
      <c r="B196" s="35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92"/>
    </row>
    <row r="197" spans="2:14" customFormat="1" ht="15.75" x14ac:dyDescent="0.25">
      <c r="B197" s="35">
        <v>11</v>
      </c>
      <c r="C197" s="31" t="s">
        <v>588</v>
      </c>
      <c r="D197" s="31" t="s">
        <v>533</v>
      </c>
      <c r="E197" s="31">
        <f>'[1]Consolidated Salary 10-11'!$E$197</f>
        <v>95670</v>
      </c>
      <c r="F197" s="31">
        <f>'[1]Consolidated Salary 10-11'!$F$197</f>
        <v>28800</v>
      </c>
      <c r="G197" s="31">
        <f>'[1]Consolidated Salary 10-11'!$G$197</f>
        <v>55403</v>
      </c>
      <c r="H197" s="31">
        <v>0</v>
      </c>
      <c r="I197" s="31">
        <f>'[1]Consolidated Salary 10-11'!$I$197</f>
        <v>37341</v>
      </c>
      <c r="J197" s="31">
        <f>'[1]Consolidated Salary 10-11'!$J$197</f>
        <v>27744</v>
      </c>
      <c r="K197" s="31">
        <f>'[1]Consolidated Salary 10-11'!$K$197</f>
        <v>10928</v>
      </c>
      <c r="L197" s="31">
        <f>'[1]Consolidated Salary 10-11'!$L$197</f>
        <v>19052</v>
      </c>
      <c r="M197" s="31">
        <f>'[1]Consolidated Salary 10-11'!$M$151</f>
        <v>3454</v>
      </c>
      <c r="N197" s="92">
        <f>SUM(E197:M197)</f>
        <v>278392</v>
      </c>
    </row>
    <row r="198" spans="2:14" customFormat="1" ht="15.75" x14ac:dyDescent="0.25">
      <c r="B198" s="35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92"/>
    </row>
    <row r="199" spans="2:14" customFormat="1" ht="15.75" x14ac:dyDescent="0.25">
      <c r="B199" s="35">
        <v>12</v>
      </c>
      <c r="C199" s="31" t="s">
        <v>589</v>
      </c>
      <c r="D199" s="31" t="s">
        <v>533</v>
      </c>
      <c r="E199" s="31">
        <f>'[1]Consolidated Salary 10-11'!$E$199</f>
        <v>95670</v>
      </c>
      <c r="F199" s="31">
        <f>'[1]Consolidated Salary 10-11'!$F$199</f>
        <v>28800</v>
      </c>
      <c r="G199" s="31">
        <f>'[1]Consolidated Salary 10-11'!$G$199</f>
        <v>55403</v>
      </c>
      <c r="H199" s="31">
        <v>0</v>
      </c>
      <c r="I199" s="31">
        <f>'[1]Consolidated Salary 10-11'!$I$199</f>
        <v>37341</v>
      </c>
      <c r="J199" s="31">
        <f>'[1]Consolidated Salary 10-11'!$J$199</f>
        <v>27744</v>
      </c>
      <c r="K199" s="31">
        <f>'[1]Consolidated Salary 10-11'!$K$199</f>
        <v>31797</v>
      </c>
      <c r="L199" s="31">
        <f>'[1]Consolidated Salary 10-11'!$L$199</f>
        <v>19062</v>
      </c>
      <c r="M199" s="31">
        <f>'[1]Consolidated Salary 10-11'!$M$151</f>
        <v>3454</v>
      </c>
      <c r="N199" s="92">
        <f>SUM(E199:M199)</f>
        <v>299271</v>
      </c>
    </row>
    <row r="200" spans="2:14" customFormat="1" ht="15.75" x14ac:dyDescent="0.25">
      <c r="B200" s="35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92"/>
    </row>
    <row r="201" spans="2:14" customFormat="1" ht="15.75" x14ac:dyDescent="0.25">
      <c r="B201" s="35">
        <v>13</v>
      </c>
      <c r="C201" s="31" t="s">
        <v>590</v>
      </c>
      <c r="D201" s="31" t="s">
        <v>533</v>
      </c>
      <c r="E201" s="31">
        <f>'[1]Consolidated Salary 10-11'!$E$201</f>
        <v>95670</v>
      </c>
      <c r="F201" s="31">
        <f>'[1]Consolidated Salary 10-11'!$F$201</f>
        <v>28800</v>
      </c>
      <c r="G201" s="31">
        <f>'[1]Consolidated Salary 10-11'!$G$201</f>
        <v>55403</v>
      </c>
      <c r="H201" s="31">
        <v>0</v>
      </c>
      <c r="I201" s="31">
        <f>'[1]Consolidated Salary 10-11'!$I$201</f>
        <v>37341</v>
      </c>
      <c r="J201" s="31">
        <f>'[1]Consolidated Salary 10-11'!$J$201</f>
        <v>27744</v>
      </c>
      <c r="K201" s="31">
        <f>'[1]Consolidated Salary 10-11'!$K$201</f>
        <v>20564</v>
      </c>
      <c r="L201" s="31">
        <f>'[1]Consolidated Salary 10-11'!$L$201</f>
        <v>19062</v>
      </c>
      <c r="M201" s="31">
        <f>'[1]Consolidated Salary 10-11'!$M$151</f>
        <v>3454</v>
      </c>
      <c r="N201" s="92">
        <f>SUM(E201:M201)</f>
        <v>288038</v>
      </c>
    </row>
    <row r="202" spans="2:14" customFormat="1" ht="15.75" x14ac:dyDescent="0.25">
      <c r="B202" s="35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92"/>
    </row>
    <row r="203" spans="2:14" customFormat="1" ht="15.75" x14ac:dyDescent="0.25">
      <c r="B203" s="35">
        <v>14</v>
      </c>
      <c r="C203" s="31" t="s">
        <v>591</v>
      </c>
      <c r="D203" s="31" t="s">
        <v>533</v>
      </c>
      <c r="E203" s="31">
        <f>'[1]Consolidated Salary 10-11'!$E$203</f>
        <v>95670</v>
      </c>
      <c r="F203" s="31">
        <f>'[1]Consolidated Salary 10-11'!$F$203</f>
        <v>28800</v>
      </c>
      <c r="G203" s="31">
        <f>'[1]Consolidated Salary 10-11'!$G$203</f>
        <v>55403</v>
      </c>
      <c r="H203" s="31">
        <v>0</v>
      </c>
      <c r="I203" s="31">
        <f>'[1]Consolidated Salary 10-11'!$I$203</f>
        <v>37341</v>
      </c>
      <c r="J203" s="31">
        <f>'[1]Consolidated Salary 10-11'!$J$203</f>
        <v>27744</v>
      </c>
      <c r="K203" s="31">
        <f>'[1]Consolidated Salary 10-11'!$K$203</f>
        <v>10743</v>
      </c>
      <c r="L203" s="31">
        <f>'[1]Consolidated Salary 10-11'!$L$203</f>
        <v>19062</v>
      </c>
      <c r="M203" s="31">
        <f>'[1]Consolidated Salary 10-11'!$M$151</f>
        <v>3454</v>
      </c>
      <c r="N203" s="92">
        <f>SUM(E203:M203)</f>
        <v>278217</v>
      </c>
    </row>
    <row r="204" spans="2:14" customFormat="1" ht="15.75" x14ac:dyDescent="0.25">
      <c r="B204" s="35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92"/>
    </row>
    <row r="205" spans="2:14" customFormat="1" ht="15.75" x14ac:dyDescent="0.25">
      <c r="B205" s="35">
        <v>15</v>
      </c>
      <c r="C205" s="31" t="s">
        <v>596</v>
      </c>
      <c r="D205" s="31" t="s">
        <v>489</v>
      </c>
      <c r="E205" s="31">
        <f>'[1]Consolidated Salary 10-11'!$E$205</f>
        <v>72390</v>
      </c>
      <c r="F205" s="31">
        <f>'[1]Consolidated Salary 10-11'!$F$205</f>
        <v>21600</v>
      </c>
      <c r="G205" s="31">
        <f>'[1]Consolidated Salary 10-11'!$G$205</f>
        <v>41835</v>
      </c>
      <c r="H205" s="31">
        <v>0</v>
      </c>
      <c r="I205" s="31">
        <f>'[1]Consolidated Salary 10-11'!$I$205</f>
        <v>28197</v>
      </c>
      <c r="J205" s="31">
        <f>'[1]Consolidated Salary 10-11'!$J$205</f>
        <v>10404</v>
      </c>
      <c r="K205" s="31">
        <f>'[1]Consolidated Salary 10-11'!$K$205</f>
        <v>10838</v>
      </c>
      <c r="L205" s="31">
        <f>'[1]Consolidated Salary 10-11'!$L$205</f>
        <v>14267</v>
      </c>
      <c r="M205" s="31">
        <f>'[1]Consolidated Salary 10-11'!$M$151</f>
        <v>3454</v>
      </c>
      <c r="N205" s="92">
        <f>SUM(E205:M205)</f>
        <v>202985</v>
      </c>
    </row>
    <row r="206" spans="2:14" customFormat="1" ht="15.75" x14ac:dyDescent="0.25">
      <c r="B206" s="35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92"/>
    </row>
    <row r="207" spans="2:14" customFormat="1" ht="15.75" x14ac:dyDescent="0.25">
      <c r="B207" s="35">
        <v>16</v>
      </c>
      <c r="C207" s="31" t="s">
        <v>592</v>
      </c>
      <c r="D207" s="31" t="s">
        <v>489</v>
      </c>
      <c r="E207" s="31">
        <f>'[1]Consolidated Salary 10-11'!$E$207</f>
        <v>72390</v>
      </c>
      <c r="F207" s="31">
        <f>'[1]Consolidated Salary 10-11'!$F$207</f>
        <v>21600</v>
      </c>
      <c r="G207" s="31">
        <f>'[1]Consolidated Salary 10-11'!$G$207</f>
        <v>41835</v>
      </c>
      <c r="H207" s="31">
        <v>0</v>
      </c>
      <c r="I207" s="31">
        <f>'[1]Consolidated Salary 10-11'!$I$207</f>
        <v>28197</v>
      </c>
      <c r="J207" s="31">
        <f>'[1]Consolidated Salary 10-11'!$J$207</f>
        <v>10404</v>
      </c>
      <c r="K207" s="31">
        <f>'[1]Consolidated Salary 10-11'!$K$207</f>
        <v>22838</v>
      </c>
      <c r="L207" s="31">
        <f>'[1]Consolidated Salary 10-11'!$L$207</f>
        <v>14267</v>
      </c>
      <c r="M207" s="31">
        <f>'[1]Consolidated Salary 10-11'!$M$151</f>
        <v>3454</v>
      </c>
      <c r="N207" s="92">
        <f>SUM(E207:M207)</f>
        <v>214985</v>
      </c>
    </row>
    <row r="208" spans="2:14" customFormat="1" ht="15.75" x14ac:dyDescent="0.25">
      <c r="B208" s="35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92"/>
    </row>
    <row r="209" spans="2:14" customFormat="1" ht="15.75" x14ac:dyDescent="0.25">
      <c r="B209" s="35">
        <v>17</v>
      </c>
      <c r="C209" s="31" t="s">
        <v>490</v>
      </c>
      <c r="D209" s="31" t="s">
        <v>420</v>
      </c>
      <c r="E209" s="31">
        <f>'[1]Consolidated Salary 10-11'!$E$209</f>
        <v>118980</v>
      </c>
      <c r="F209" s="31">
        <f>'[1]Consolidated Salary 10-11'!$F$209</f>
        <v>33600</v>
      </c>
      <c r="G209" s="31">
        <f>'[1]Consolidated Salary 10-11'!$G$209</f>
        <v>67914</v>
      </c>
      <c r="H209" s="31">
        <v>0</v>
      </c>
      <c r="I209" s="31">
        <f>'[1]Consolidated Salary 10-11'!$I$209</f>
        <v>45774</v>
      </c>
      <c r="J209" s="31">
        <f>'[1]Consolidated Salary 10-11'!$J$209</f>
        <v>27744</v>
      </c>
      <c r="K209" s="31">
        <f>'[1]Consolidated Salary 10-11'!$K$209</f>
        <v>11333</v>
      </c>
      <c r="L209" s="31">
        <f>'[1]Consolidated Salary 10-11'!$L$209</f>
        <v>23180</v>
      </c>
      <c r="M209" s="31">
        <f>'[1]Consolidated Salary 10-11'!$M$151</f>
        <v>3454</v>
      </c>
      <c r="N209" s="92">
        <f>SUM(E209:M209)</f>
        <v>331979</v>
      </c>
    </row>
    <row r="210" spans="2:14" customFormat="1" ht="15.75" x14ac:dyDescent="0.25">
      <c r="B210" s="35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92"/>
    </row>
    <row r="211" spans="2:14" customFormat="1" ht="15.75" x14ac:dyDescent="0.25">
      <c r="B211" s="35">
        <v>18</v>
      </c>
      <c r="C211" s="31" t="s">
        <v>500</v>
      </c>
      <c r="D211" s="31" t="s">
        <v>489</v>
      </c>
      <c r="E211" s="31">
        <f>'[1]Consolidated Salary 10-11'!$E$211</f>
        <v>66900</v>
      </c>
      <c r="F211" s="31">
        <f>'[1]Consolidated Salary 10-11'!$F$211</f>
        <v>21600</v>
      </c>
      <c r="G211" s="31">
        <f>'[1]Consolidated Salary 10-11'!$G$211</f>
        <v>39394</v>
      </c>
      <c r="H211" s="31">
        <v>0</v>
      </c>
      <c r="I211" s="31">
        <f>'[1]Consolidated Salary 10-11'!$I$211</f>
        <v>26550</v>
      </c>
      <c r="J211" s="31">
        <f>'[1]Consolidated Salary 10-11'!$J$211</f>
        <v>10404</v>
      </c>
      <c r="K211" s="31">
        <f>'[1]Consolidated Salary 10-11'!$K$211</f>
        <v>2694</v>
      </c>
      <c r="L211" s="31">
        <f>'[1]Consolidated Salary 10-11'!$L$211</f>
        <v>12984</v>
      </c>
      <c r="M211" s="31">
        <f>'[1]Consolidated Salary 10-11'!$M$151</f>
        <v>3454</v>
      </c>
      <c r="N211" s="92">
        <f>SUM(E211:M211)</f>
        <v>183980</v>
      </c>
    </row>
    <row r="212" spans="2:14" customFormat="1" ht="15.75" x14ac:dyDescent="0.25">
      <c r="B212" s="35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92"/>
    </row>
    <row r="213" spans="2:14" customFormat="1" ht="15.75" x14ac:dyDescent="0.25">
      <c r="B213" s="35">
        <v>19</v>
      </c>
      <c r="C213" s="31" t="s">
        <v>638</v>
      </c>
      <c r="D213" s="31" t="s">
        <v>645</v>
      </c>
      <c r="E213" s="31">
        <f>'[1]Consolidated Salary 10-11'!$E$213</f>
        <v>109770</v>
      </c>
      <c r="F213" s="31">
        <f>'[1]Consolidated Salary 10-11'!$F$213</f>
        <v>49574</v>
      </c>
      <c r="G213" s="31">
        <f>'[1]Consolidated Salary 10-11'!$G$213</f>
        <v>70900</v>
      </c>
      <c r="H213" s="31">
        <v>0</v>
      </c>
      <c r="I213" s="31">
        <f>'[1]Consolidated Salary 10-11'!$I$213</f>
        <v>47803</v>
      </c>
      <c r="J213" s="31">
        <f>'[1]Consolidated Salary 10-11'!$J$213</f>
        <v>27267</v>
      </c>
      <c r="K213" s="31">
        <f>'[1]Consolidated Salary 10-11'!$K$213</f>
        <v>10016</v>
      </c>
      <c r="L213" s="31">
        <f>'[1]Consolidated Salary 10-11'!$L$213</f>
        <v>0</v>
      </c>
      <c r="M213" s="31">
        <v>0</v>
      </c>
      <c r="N213" s="92">
        <f>SUM(E213:M213)</f>
        <v>315330</v>
      </c>
    </row>
    <row r="214" spans="2:14" customFormat="1" ht="15.75" x14ac:dyDescent="0.25">
      <c r="B214" s="35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92"/>
    </row>
    <row r="215" spans="2:14" customFormat="1" ht="15.75" x14ac:dyDescent="0.25">
      <c r="B215" s="35">
        <v>20</v>
      </c>
      <c r="C215" s="31" t="s">
        <v>639</v>
      </c>
      <c r="D215" s="31" t="s">
        <v>645</v>
      </c>
      <c r="E215" s="31">
        <f>'[1]Consolidated Salary 10-11'!$E$215</f>
        <v>40790</v>
      </c>
      <c r="F215" s="31">
        <f>'[1]Consolidated Salary 10-11'!$F$215</f>
        <v>18421</v>
      </c>
      <c r="G215" s="31">
        <f>'[1]Consolidated Salary 10-11'!$G$215</f>
        <v>25845</v>
      </c>
      <c r="H215" s="31">
        <v>0</v>
      </c>
      <c r="I215" s="31">
        <f>'[1]Consolidated Salary 10-11'!$I$215</f>
        <v>17763</v>
      </c>
      <c r="J215" s="31">
        <f>'[1]Consolidated Salary 10-11'!$J$215</f>
        <v>9858</v>
      </c>
      <c r="K215" s="31">
        <f>'[1]Consolidated Salary 10-11'!$K$215</f>
        <v>8351</v>
      </c>
      <c r="L215" s="31">
        <v>0</v>
      </c>
      <c r="M215" s="31">
        <v>0</v>
      </c>
      <c r="N215" s="92">
        <f>SUM(E215:M215)</f>
        <v>121028</v>
      </c>
    </row>
    <row r="216" spans="2:14" customFormat="1" ht="15.75" x14ac:dyDescent="0.25">
      <c r="B216" s="35"/>
      <c r="C216" s="129"/>
      <c r="D216" s="129"/>
      <c r="E216" s="31"/>
      <c r="F216" s="31"/>
      <c r="G216" s="31"/>
      <c r="H216" s="31"/>
      <c r="I216" s="31"/>
      <c r="J216" s="31"/>
      <c r="K216" s="31"/>
      <c r="L216" s="31"/>
      <c r="M216" s="31"/>
      <c r="N216" s="92"/>
    </row>
    <row r="217" spans="2:14" customFormat="1" ht="15.75" x14ac:dyDescent="0.25">
      <c r="B217" s="35">
        <v>21</v>
      </c>
      <c r="C217" s="31" t="s">
        <v>640</v>
      </c>
      <c r="D217" s="31" t="s">
        <v>646</v>
      </c>
      <c r="E217" s="31">
        <v>0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f>'[1]Consolidated Salary 10-11'!$K$217</f>
        <v>86250</v>
      </c>
      <c r="L217" s="31">
        <v>0</v>
      </c>
      <c r="M217" s="31">
        <v>0</v>
      </c>
      <c r="N217" s="92">
        <f>SUM(E217:M217)</f>
        <v>86250</v>
      </c>
    </row>
    <row r="218" spans="2:14" customFormat="1" ht="15.75" x14ac:dyDescent="0.25">
      <c r="B218" s="35"/>
      <c r="C218" s="31"/>
      <c r="D218" s="129"/>
      <c r="E218" s="31"/>
      <c r="F218" s="31"/>
      <c r="G218" s="31"/>
      <c r="H218" s="31"/>
      <c r="I218" s="31"/>
      <c r="J218" s="31"/>
      <c r="K218" s="31"/>
      <c r="L218" s="31"/>
      <c r="M218" s="31"/>
      <c r="N218" s="92"/>
    </row>
    <row r="219" spans="2:14" customFormat="1" ht="15.75" x14ac:dyDescent="0.25">
      <c r="B219" s="35">
        <v>22</v>
      </c>
      <c r="C219" s="31" t="s">
        <v>641</v>
      </c>
      <c r="D219" s="31" t="s">
        <v>646</v>
      </c>
      <c r="E219" s="31">
        <v>0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f>'[1]Consolidated Salary 10-11'!$K$219</f>
        <v>89000</v>
      </c>
      <c r="L219" s="31">
        <v>0</v>
      </c>
      <c r="M219" s="31">
        <v>0</v>
      </c>
      <c r="N219" s="92">
        <f>SUM(E219:M219)</f>
        <v>89000</v>
      </c>
    </row>
    <row r="220" spans="2:14" customFormat="1" ht="15.75" x14ac:dyDescent="0.25">
      <c r="B220" s="35"/>
      <c r="C220" s="31"/>
      <c r="D220" s="129"/>
      <c r="E220" s="31"/>
      <c r="F220" s="31"/>
      <c r="G220" s="31"/>
      <c r="H220" s="31"/>
      <c r="I220" s="31"/>
      <c r="J220" s="31"/>
      <c r="K220" s="31"/>
      <c r="L220" s="31"/>
      <c r="M220" s="31"/>
      <c r="N220" s="92"/>
    </row>
    <row r="221" spans="2:14" customFormat="1" ht="15.75" x14ac:dyDescent="0.25">
      <c r="B221" s="35">
        <v>23</v>
      </c>
      <c r="C221" s="31" t="s">
        <v>642</v>
      </c>
      <c r="D221" s="31" t="s">
        <v>646</v>
      </c>
      <c r="E221" s="31">
        <v>0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f>'[1]Consolidated Salary 10-11'!$K$221</f>
        <v>86548</v>
      </c>
      <c r="L221" s="31">
        <v>0</v>
      </c>
      <c r="M221" s="31">
        <v>0</v>
      </c>
      <c r="N221" s="92">
        <f>SUM(E221:M221)</f>
        <v>86548</v>
      </c>
    </row>
    <row r="222" spans="2:14" customFormat="1" ht="15.75" x14ac:dyDescent="0.25">
      <c r="B222" s="35"/>
      <c r="C222" s="31"/>
      <c r="D222" s="129"/>
      <c r="E222" s="31"/>
      <c r="F222" s="31"/>
      <c r="G222" s="31"/>
      <c r="H222" s="31"/>
      <c r="I222" s="31"/>
      <c r="J222" s="31"/>
      <c r="K222" s="31"/>
      <c r="L222" s="31"/>
      <c r="M222" s="31"/>
      <c r="N222" s="92"/>
    </row>
    <row r="223" spans="2:14" customFormat="1" ht="15.75" x14ac:dyDescent="0.25">
      <c r="B223" s="35">
        <v>24</v>
      </c>
      <c r="C223" s="31" t="s">
        <v>643</v>
      </c>
      <c r="D223" s="31" t="s">
        <v>646</v>
      </c>
      <c r="E223" s="31">
        <v>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f>'[1]Consolidated Salary 10-11'!$K$223</f>
        <v>87556</v>
      </c>
      <c r="L223" s="31">
        <v>0</v>
      </c>
      <c r="M223" s="31">
        <v>0</v>
      </c>
      <c r="N223" s="92">
        <f>SUM(E223:M223)</f>
        <v>87556</v>
      </c>
    </row>
    <row r="224" spans="2:14" customFormat="1" x14ac:dyDescent="0.2">
      <c r="B224" s="35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</row>
    <row r="225" spans="2:14" ht="15.75" x14ac:dyDescent="0.25">
      <c r="B225" s="35">
        <v>25</v>
      </c>
      <c r="C225" s="31" t="s">
        <v>644</v>
      </c>
      <c r="D225" s="31" t="s">
        <v>647</v>
      </c>
      <c r="E225" s="31">
        <v>0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f>'[1]Consolidated Salary 10-11'!$K$225</f>
        <v>142038</v>
      </c>
      <c r="L225" s="31">
        <v>0</v>
      </c>
      <c r="M225" s="31">
        <v>0</v>
      </c>
      <c r="N225" s="92">
        <f>SUM(E225:M225)</f>
        <v>142038</v>
      </c>
    </row>
    <row r="226" spans="2:14" customFormat="1" x14ac:dyDescent="0.2">
      <c r="B226" s="35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</row>
    <row r="227" spans="2:14" customFormat="1" ht="15.75" x14ac:dyDescent="0.25">
      <c r="B227" s="35">
        <v>26</v>
      </c>
      <c r="C227" s="31" t="s">
        <v>648</v>
      </c>
      <c r="D227" s="31" t="s">
        <v>645</v>
      </c>
      <c r="E227" s="31">
        <f>'[1]Consolidated Salary 10-11'!$E$227</f>
        <v>64190</v>
      </c>
      <c r="F227" s="31">
        <f>'[1]Consolidated Salary 10-11'!$F$227</f>
        <v>28989</v>
      </c>
      <c r="G227" s="31">
        <f>'[1]Consolidated Salary 10-11'!$G$227</f>
        <v>41930</v>
      </c>
      <c r="H227" s="31">
        <v>0</v>
      </c>
      <c r="I227" s="31">
        <f>'[1]Consolidated Salary 10-11'!$I$227</f>
        <v>27954</v>
      </c>
      <c r="J227" s="31">
        <f>'[1]Consolidated Salary 10-11'!$J$227</f>
        <v>16333</v>
      </c>
      <c r="K227" s="31">
        <f>'[1]Consolidated Salary 10-11'!$K$227</f>
        <v>0</v>
      </c>
      <c r="L227" s="31">
        <v>0</v>
      </c>
      <c r="M227" s="31">
        <v>0</v>
      </c>
      <c r="N227" s="92">
        <f>SUM(E227:M227)</f>
        <v>179396</v>
      </c>
    </row>
    <row r="228" spans="2:14" customFormat="1" ht="15.75" x14ac:dyDescent="0.25">
      <c r="B228" s="35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92"/>
    </row>
    <row r="229" spans="2:14" customFormat="1" ht="15.75" x14ac:dyDescent="0.25">
      <c r="B229" s="35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92"/>
    </row>
    <row r="230" spans="2:14" customFormat="1" x14ac:dyDescent="0.2">
      <c r="B230" s="35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</row>
    <row r="231" spans="2:14" customFormat="1" ht="15.75" x14ac:dyDescent="0.25">
      <c r="B231" s="35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92"/>
    </row>
    <row r="232" spans="2:14" customFormat="1" ht="15.75" x14ac:dyDescent="0.25">
      <c r="B232" s="31"/>
      <c r="C232" s="31"/>
      <c r="D232" s="31"/>
      <c r="E232" s="36" t="s">
        <v>243</v>
      </c>
      <c r="F232" s="36" t="s">
        <v>243</v>
      </c>
      <c r="G232" s="36" t="s">
        <v>243</v>
      </c>
      <c r="H232" s="36" t="s">
        <v>243</v>
      </c>
      <c r="I232" s="36" t="s">
        <v>243</v>
      </c>
      <c r="J232" s="36" t="s">
        <v>243</v>
      </c>
      <c r="K232" s="36" t="s">
        <v>243</v>
      </c>
      <c r="L232" s="36" t="s">
        <v>243</v>
      </c>
      <c r="M232" s="36" t="s">
        <v>243</v>
      </c>
      <c r="N232" s="101" t="s">
        <v>243</v>
      </c>
    </row>
    <row r="233" spans="2:14" customFormat="1" ht="15.75" x14ac:dyDescent="0.25">
      <c r="B233" s="92"/>
      <c r="C233" s="92"/>
      <c r="D233" s="92"/>
      <c r="E233" s="92">
        <f>SUM(E176:E232)</f>
        <v>2380223</v>
      </c>
      <c r="F233" s="92">
        <f t="shared" ref="F233:N233" si="2">SUM(F176:F232)</f>
        <v>684510</v>
      </c>
      <c r="G233" s="92">
        <f t="shared" si="2"/>
        <v>1364261</v>
      </c>
      <c r="H233" s="92">
        <f t="shared" si="2"/>
        <v>0</v>
      </c>
      <c r="I233" s="92">
        <f t="shared" si="2"/>
        <v>919420</v>
      </c>
      <c r="J233" s="92">
        <f t="shared" si="2"/>
        <v>473086</v>
      </c>
      <c r="K233" s="92">
        <f t="shared" si="2"/>
        <v>875946</v>
      </c>
      <c r="L233" s="92">
        <f t="shared" si="2"/>
        <v>140936</v>
      </c>
      <c r="M233" s="92">
        <f t="shared" si="2"/>
        <v>58718</v>
      </c>
      <c r="N233" s="92">
        <f t="shared" si="2"/>
        <v>6897100</v>
      </c>
    </row>
    <row r="234" spans="2:14" customFormat="1" x14ac:dyDescent="0.2">
      <c r="B234" s="36"/>
      <c r="C234" s="31"/>
      <c r="D234" s="31"/>
      <c r="E234" s="36" t="s">
        <v>243</v>
      </c>
      <c r="F234" s="36" t="s">
        <v>243</v>
      </c>
      <c r="G234" s="36" t="s">
        <v>243</v>
      </c>
      <c r="H234" s="36" t="s">
        <v>243</v>
      </c>
      <c r="I234" s="36" t="s">
        <v>243</v>
      </c>
      <c r="J234" s="36" t="s">
        <v>243</v>
      </c>
      <c r="K234" s="36" t="s">
        <v>243</v>
      </c>
      <c r="L234" s="36" t="s">
        <v>243</v>
      </c>
      <c r="M234" s="36" t="s">
        <v>243</v>
      </c>
      <c r="N234" s="36" t="s">
        <v>243</v>
      </c>
    </row>
    <row r="235" spans="2:14" customFormat="1" x14ac:dyDescent="0.2">
      <c r="B235" s="36"/>
      <c r="C235" s="31"/>
      <c r="D235" s="31"/>
      <c r="E235" s="36"/>
      <c r="F235" s="36"/>
      <c r="G235" s="36"/>
      <c r="H235" s="36"/>
      <c r="I235" s="36"/>
      <c r="J235" s="36"/>
      <c r="K235" s="36"/>
      <c r="L235" s="36"/>
      <c r="M235" s="36"/>
      <c r="N235" s="36"/>
    </row>
    <row r="236" spans="2:14" customFormat="1" ht="15.75" x14ac:dyDescent="0.25"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92"/>
    </row>
    <row r="237" spans="2:14" customFormat="1" ht="15.75" x14ac:dyDescent="0.25"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92"/>
    </row>
    <row r="238" spans="2:14" customFormat="1" ht="15.75" x14ac:dyDescent="0.25">
      <c r="B238" s="31"/>
      <c r="C238" s="92" t="s">
        <v>292</v>
      </c>
      <c r="D238" s="92"/>
      <c r="E238" s="31"/>
      <c r="F238" s="31"/>
      <c r="G238" s="31"/>
      <c r="H238" s="31"/>
      <c r="I238" s="31"/>
      <c r="J238" s="31"/>
      <c r="K238" s="31"/>
      <c r="L238" s="31"/>
      <c r="M238" s="31"/>
      <c r="N238" s="92"/>
    </row>
    <row r="239" spans="2:14" customFormat="1" ht="15.75" x14ac:dyDescent="0.25">
      <c r="B239" s="31"/>
      <c r="C239" s="92" t="s">
        <v>621</v>
      </c>
      <c r="D239" s="92"/>
      <c r="E239" s="31"/>
      <c r="F239" s="31"/>
      <c r="G239" s="31"/>
      <c r="H239" s="31"/>
      <c r="I239" s="31"/>
      <c r="J239" s="31"/>
      <c r="K239" s="31"/>
      <c r="L239" s="31"/>
      <c r="M239" s="31"/>
      <c r="N239" s="92"/>
    </row>
    <row r="240" spans="2:14" customFormat="1" ht="15.75" x14ac:dyDescent="0.25"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92"/>
    </row>
    <row r="241" spans="2:14" customFormat="1" ht="15.75" x14ac:dyDescent="0.25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92"/>
    </row>
    <row r="242" spans="2:14" s="3" customFormat="1" ht="15.75" x14ac:dyDescent="0.25">
      <c r="B242" s="35"/>
      <c r="C242" s="35"/>
      <c r="D242" s="35"/>
      <c r="E242" s="94" t="s">
        <v>208</v>
      </c>
      <c r="F242" s="94" t="s">
        <v>593</v>
      </c>
      <c r="G242" s="94" t="s">
        <v>174</v>
      </c>
      <c r="H242" s="94" t="s">
        <v>296</v>
      </c>
      <c r="I242" s="94" t="s">
        <v>210</v>
      </c>
      <c r="J242" s="94" t="s">
        <v>211</v>
      </c>
      <c r="K242" s="94" t="s">
        <v>212</v>
      </c>
      <c r="L242" s="94" t="s">
        <v>213</v>
      </c>
      <c r="M242" s="94" t="s">
        <v>214</v>
      </c>
      <c r="N242" s="94" t="s">
        <v>164</v>
      </c>
    </row>
    <row r="243" spans="2:14" customFormat="1" ht="15.75" x14ac:dyDescent="0.25"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92"/>
    </row>
    <row r="244" spans="2:14" customFormat="1" ht="15.75" x14ac:dyDescent="0.25">
      <c r="C244" s="31" t="s">
        <v>293</v>
      </c>
      <c r="D244" s="31"/>
      <c r="E244" s="31">
        <f>'[1]Consolidated Salary 10-11'!$E$244</f>
        <v>9769298</v>
      </c>
      <c r="F244" s="31">
        <f>'[1]Consolidated Salary 10-11'!$F$244</f>
        <v>2515338</v>
      </c>
      <c r="G244" s="31">
        <f>'[1]Consolidated Salary 10-11'!$G$244</f>
        <v>5480653</v>
      </c>
      <c r="H244" s="31">
        <v>0</v>
      </c>
      <c r="I244" s="31">
        <f>'[1]Consolidated Salary 10-11'!$I$244</f>
        <v>3589234</v>
      </c>
      <c r="J244" s="31">
        <f>'[1]Consolidated Salary 10-11'!$J$244</f>
        <v>1502157</v>
      </c>
      <c r="K244" s="31">
        <f>'[1]Consolidated Salary 10-11'!$K$244</f>
        <v>2297618</v>
      </c>
      <c r="L244" s="31">
        <f>'[1]Consolidated Salary 10-11'!$L$244</f>
        <v>434409</v>
      </c>
      <c r="M244" s="31">
        <f>'[1]Consolidated Salary 10-11'!$M$244</f>
        <v>0</v>
      </c>
      <c r="N244" s="92">
        <f>SUM(E244:M244)</f>
        <v>25588707</v>
      </c>
    </row>
    <row r="245" spans="2:14" customFormat="1" ht="15.75" x14ac:dyDescent="0.25">
      <c r="C245" s="31" t="s">
        <v>294</v>
      </c>
      <c r="D245" s="31"/>
      <c r="E245" s="31">
        <f>'[1]Consolidated Salary 10-11'!$E$245</f>
        <v>2743313</v>
      </c>
      <c r="F245" s="31">
        <f>'[1]Consolidated Salary 10-11'!$F$245</f>
        <v>719416</v>
      </c>
      <c r="G245" s="31">
        <f>'[1]Consolidated Salary 10-11'!$G$245</f>
        <v>1542357</v>
      </c>
      <c r="H245" s="31">
        <v>0</v>
      </c>
      <c r="I245" s="31">
        <f>'[1]Consolidated Salary 10-11'!$I$245</f>
        <v>1038819</v>
      </c>
      <c r="J245" s="31">
        <f>'[1]Consolidated Salary 10-11'!$J$245</f>
        <v>556538</v>
      </c>
      <c r="K245" s="31">
        <f>'[1]Consolidated Salary 10-11'!$K$245</f>
        <v>746873</v>
      </c>
      <c r="L245" s="31">
        <f>'[1]Consolidated Salary 10-11'!$L$245</f>
        <v>100257</v>
      </c>
      <c r="M245" s="31">
        <f>'[1]Consolidated Salary 10-11'!$M$245</f>
        <v>86350</v>
      </c>
      <c r="N245" s="92">
        <f>SUM(E245:M245)</f>
        <v>7533923</v>
      </c>
    </row>
    <row r="246" spans="2:14" customFormat="1" ht="15.75" x14ac:dyDescent="0.25">
      <c r="C246" s="31" t="s">
        <v>295</v>
      </c>
      <c r="D246" s="31"/>
      <c r="E246" s="31">
        <f>'[1]Consolidated Salary 10-11'!$E$246</f>
        <v>2380223</v>
      </c>
      <c r="F246" s="31">
        <f>'[1]Consolidated Salary 10-11'!$F$246</f>
        <v>684510</v>
      </c>
      <c r="G246" s="31">
        <f>'[1]Consolidated Salary 10-11'!$G$246</f>
        <v>1364261</v>
      </c>
      <c r="H246" s="31">
        <v>0</v>
      </c>
      <c r="I246" s="31">
        <f>'[1]Consolidated Salary 10-11'!$I$246</f>
        <v>919420</v>
      </c>
      <c r="J246" s="31">
        <f>'[1]Consolidated Salary 10-11'!$J$246</f>
        <v>473086</v>
      </c>
      <c r="K246" s="31">
        <f>'[1]Consolidated Salary 10-11'!$K$246</f>
        <v>875946</v>
      </c>
      <c r="L246" s="31">
        <f>'[1]Consolidated Salary 10-11'!$L$246</f>
        <v>140936</v>
      </c>
      <c r="M246" s="31">
        <f>'[1]Consolidated Salary 10-11'!$M$246</f>
        <v>58718</v>
      </c>
      <c r="N246" s="92">
        <f>SUM(E246:M246)</f>
        <v>6897100</v>
      </c>
    </row>
    <row r="247" spans="2:14" customFormat="1" x14ac:dyDescent="0.2">
      <c r="C247" s="31"/>
      <c r="D247" s="31"/>
      <c r="E247" s="36" t="s">
        <v>243</v>
      </c>
      <c r="F247" s="36" t="s">
        <v>243</v>
      </c>
      <c r="G247" s="36" t="s">
        <v>243</v>
      </c>
      <c r="H247" s="36" t="s">
        <v>243</v>
      </c>
      <c r="I247" s="36" t="s">
        <v>243</v>
      </c>
      <c r="J247" s="36" t="s">
        <v>243</v>
      </c>
      <c r="K247" s="36" t="s">
        <v>243</v>
      </c>
      <c r="L247" s="36" t="s">
        <v>243</v>
      </c>
      <c r="M247" s="36" t="s">
        <v>243</v>
      </c>
      <c r="N247" s="36" t="s">
        <v>243</v>
      </c>
    </row>
    <row r="248" spans="2:14" customFormat="1" ht="15.75" x14ac:dyDescent="0.25">
      <c r="C248" s="31"/>
      <c r="D248" s="31"/>
      <c r="E248" s="92">
        <f t="shared" ref="E248:M248" si="3">SUM(E243:E247)</f>
        <v>14892834</v>
      </c>
      <c r="F248" s="92">
        <f t="shared" si="3"/>
        <v>3919264</v>
      </c>
      <c r="G248" s="92">
        <f t="shared" si="3"/>
        <v>8387271</v>
      </c>
      <c r="H248" s="92">
        <f t="shared" si="3"/>
        <v>0</v>
      </c>
      <c r="I248" s="92">
        <f t="shared" si="3"/>
        <v>5547473</v>
      </c>
      <c r="J248" s="92">
        <f t="shared" si="3"/>
        <v>2531781</v>
      </c>
      <c r="K248" s="92">
        <f t="shared" si="3"/>
        <v>3920437</v>
      </c>
      <c r="L248" s="92">
        <f t="shared" si="3"/>
        <v>675602</v>
      </c>
      <c r="M248" s="92">
        <f t="shared" si="3"/>
        <v>145068</v>
      </c>
      <c r="N248" s="92">
        <f>SUM(N243:N246)</f>
        <v>40019730</v>
      </c>
    </row>
    <row r="249" spans="2:14" customFormat="1" x14ac:dyDescent="0.2">
      <c r="C249" s="31"/>
      <c r="D249" s="31"/>
      <c r="E249" s="36" t="s">
        <v>243</v>
      </c>
      <c r="F249" s="36" t="s">
        <v>243</v>
      </c>
      <c r="G249" s="36" t="s">
        <v>243</v>
      </c>
      <c r="H249" s="36" t="s">
        <v>243</v>
      </c>
      <c r="I249" s="36" t="s">
        <v>243</v>
      </c>
      <c r="J249" s="36" t="s">
        <v>243</v>
      </c>
      <c r="K249" s="36" t="s">
        <v>243</v>
      </c>
      <c r="L249" s="36" t="s">
        <v>243</v>
      </c>
      <c r="M249" s="36" t="s">
        <v>243</v>
      </c>
      <c r="N249" s="36" t="s">
        <v>243</v>
      </c>
    </row>
    <row r="250" spans="2:14" customFormat="1" ht="15.75" x14ac:dyDescent="0.25"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92"/>
    </row>
    <row r="252" spans="2:14" x14ac:dyDescent="0.2">
      <c r="E252" s="130"/>
      <c r="F252" s="130"/>
      <c r="G252" s="130"/>
      <c r="I252" s="130"/>
      <c r="J252" s="130"/>
      <c r="K252" s="130"/>
      <c r="L252" s="130"/>
      <c r="M252" s="130"/>
    </row>
    <row r="253" spans="2:14" x14ac:dyDescent="0.2">
      <c r="E253" s="130"/>
      <c r="N253" s="40"/>
    </row>
    <row r="254" spans="2:14" x14ac:dyDescent="0.2">
      <c r="E254" s="130"/>
    </row>
    <row r="256" spans="2:14" x14ac:dyDescent="0.2">
      <c r="E256" s="130"/>
    </row>
  </sheetData>
  <phoneticPr fontId="0" type="noConversion"/>
  <pageMargins left="0.75" right="0.75" top="1" bottom="1" header="0.5" footer="0.5"/>
  <pageSetup scale="16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268"/>
  <sheetViews>
    <sheetView topLeftCell="A249" zoomScale="75" workbookViewId="0">
      <selection activeCell="B165" sqref="B165:N252"/>
    </sheetView>
  </sheetViews>
  <sheetFormatPr defaultColWidth="12.42578125" defaultRowHeight="15" x14ac:dyDescent="0.2"/>
  <cols>
    <col min="1" max="1" width="18.140625" style="42" customWidth="1"/>
    <col min="2" max="2" width="7.42578125" style="42" bestFit="1" customWidth="1"/>
    <col min="3" max="3" width="7.42578125" style="42" customWidth="1"/>
    <col min="4" max="4" width="38.140625" style="42" customWidth="1"/>
    <col min="5" max="5" width="32.140625" style="42" bestFit="1" customWidth="1"/>
    <col min="6" max="6" width="12" style="42" bestFit="1" customWidth="1"/>
    <col min="7" max="7" width="10.5703125" style="42" customWidth="1"/>
    <col min="8" max="8" width="12" style="42" bestFit="1" customWidth="1"/>
    <col min="9" max="10" width="10.5703125" style="42" bestFit="1" customWidth="1"/>
    <col min="11" max="11" width="11.140625" style="42" bestFit="1" customWidth="1"/>
    <col min="12" max="12" width="10.5703125" style="42" bestFit="1" customWidth="1"/>
    <col min="13" max="13" width="9.7109375" style="42" bestFit="1" customWidth="1"/>
    <col min="14" max="14" width="12" style="42" bestFit="1" customWidth="1"/>
    <col min="15" max="252" width="12.42578125" style="42" customWidth="1"/>
    <col min="253" max="16384" width="12.42578125" style="62"/>
  </cols>
  <sheetData>
    <row r="1" spans="1:252" ht="15.75" x14ac:dyDescent="0.25">
      <c r="A1" s="62"/>
      <c r="N1" s="9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</row>
    <row r="2" spans="1:252" ht="15.75" x14ac:dyDescent="0.25">
      <c r="A2" s="62"/>
      <c r="N2" s="9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</row>
    <row r="3" spans="1:252" ht="15.75" x14ac:dyDescent="0.25">
      <c r="A3" s="62"/>
      <c r="B3" s="164" t="s">
        <v>445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</row>
    <row r="4" spans="1:252" ht="15.75" x14ac:dyDescent="0.25">
      <c r="A4" s="62"/>
      <c r="B4" s="164" t="s">
        <v>622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</row>
    <row r="5" spans="1:252" ht="15.75" x14ac:dyDescent="0.25">
      <c r="A5" s="62"/>
      <c r="N5" s="9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</row>
    <row r="6" spans="1:252" ht="15.75" x14ac:dyDescent="0.25">
      <c r="A6" s="62"/>
      <c r="D6" s="95" t="s">
        <v>205</v>
      </c>
      <c r="E6" s="95"/>
      <c r="N6" s="9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</row>
    <row r="7" spans="1:252" ht="15.75" x14ac:dyDescent="0.25">
      <c r="A7" s="62"/>
      <c r="N7" s="9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</row>
    <row r="8" spans="1:252" ht="16.5" thickBot="1" x14ac:dyDescent="0.3">
      <c r="A8" s="62"/>
      <c r="B8" s="96" t="s">
        <v>206</v>
      </c>
      <c r="C8" s="96"/>
      <c r="D8" s="93" t="s">
        <v>207</v>
      </c>
      <c r="E8" s="93" t="s">
        <v>491</v>
      </c>
      <c r="F8" s="96" t="s">
        <v>208</v>
      </c>
      <c r="G8" s="96" t="s">
        <v>529</v>
      </c>
      <c r="H8" s="96" t="s">
        <v>174</v>
      </c>
      <c r="I8" s="96" t="s">
        <v>210</v>
      </c>
      <c r="J8" s="96" t="s">
        <v>211</v>
      </c>
      <c r="K8" s="96" t="s">
        <v>212</v>
      </c>
      <c r="L8" s="96" t="s">
        <v>213</v>
      </c>
      <c r="M8" s="96" t="s">
        <v>214</v>
      </c>
      <c r="N8" s="96" t="s">
        <v>164</v>
      </c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</row>
    <row r="9" spans="1:252" ht="16.5" thickTop="1" x14ac:dyDescent="0.25">
      <c r="A9" s="62"/>
      <c r="N9" s="9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</row>
    <row r="10" spans="1:252" ht="15.75" x14ac:dyDescent="0.25">
      <c r="A10" s="59"/>
      <c r="B10" s="97" t="s">
        <v>215</v>
      </c>
      <c r="C10" s="97"/>
      <c r="D10" s="59" t="s">
        <v>498</v>
      </c>
      <c r="E10" s="112" t="s">
        <v>527</v>
      </c>
      <c r="F10" s="31">
        <f>[3]July!$E$10*12</f>
        <v>211320</v>
      </c>
      <c r="G10" s="31">
        <v>72000</v>
      </c>
      <c r="H10" s="42">
        <f>ROUND(SUM(F10+G10)*60/100,0)</f>
        <v>169992</v>
      </c>
      <c r="I10" s="42">
        <f>ROUND(SUM(F10+G10)*30/100,0)</f>
        <v>84996</v>
      </c>
      <c r="J10" s="42">
        <f>5000*12</f>
        <v>60000</v>
      </c>
      <c r="K10" s="98"/>
      <c r="N10" s="92">
        <f>SUM(F10:M10)</f>
        <v>598308</v>
      </c>
      <c r="O10" s="98"/>
      <c r="P10" s="9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</row>
    <row r="11" spans="1:252" ht="15.75" x14ac:dyDescent="0.25">
      <c r="A11" s="59"/>
      <c r="B11" s="97"/>
      <c r="C11" s="97"/>
      <c r="D11" s="59"/>
      <c r="E11" s="59"/>
      <c r="F11" s="31"/>
      <c r="G11" s="31"/>
      <c r="K11" s="98"/>
      <c r="N11" s="92"/>
      <c r="O11" s="98"/>
      <c r="P11" s="9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</row>
    <row r="12" spans="1:252" ht="15.75" x14ac:dyDescent="0.25">
      <c r="A12" s="59"/>
      <c r="B12" s="97" t="s">
        <v>217</v>
      </c>
      <c r="C12" s="97"/>
      <c r="D12" s="59" t="s">
        <v>216</v>
      </c>
      <c r="E12" s="112" t="s">
        <v>526</v>
      </c>
      <c r="F12" s="31">
        <f>[3]July!$E$12*12</f>
        <v>292440</v>
      </c>
      <c r="G12" s="31">
        <v>84000</v>
      </c>
      <c r="H12" s="42">
        <f>ROUND(SUM(F12+G12)*60/100,0)</f>
        <v>225864</v>
      </c>
      <c r="I12" s="42">
        <f>ROUND(SUM(F12+G12)*30/100,0)</f>
        <v>112932</v>
      </c>
      <c r="J12" s="42">
        <f>5000*12</f>
        <v>60000</v>
      </c>
      <c r="K12" s="98"/>
      <c r="N12" s="92">
        <f>SUM(F12:M12)</f>
        <v>775236</v>
      </c>
      <c r="O12" s="98"/>
      <c r="P12" s="9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</row>
    <row r="13" spans="1:252" ht="15.75" x14ac:dyDescent="0.25">
      <c r="A13" s="59"/>
      <c r="B13" s="97"/>
      <c r="C13" s="97"/>
      <c r="D13" s="59"/>
      <c r="E13" s="59"/>
      <c r="F13" s="31"/>
      <c r="G13" s="31"/>
      <c r="K13" s="98"/>
      <c r="N13" s="92"/>
      <c r="O13" s="98"/>
      <c r="P13" s="9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</row>
    <row r="14" spans="1:252" ht="15.75" x14ac:dyDescent="0.25">
      <c r="A14" s="59"/>
      <c r="B14" s="97" t="s">
        <v>219</v>
      </c>
      <c r="C14" s="97"/>
      <c r="D14" s="59" t="s">
        <v>218</v>
      </c>
      <c r="E14" s="112" t="s">
        <v>525</v>
      </c>
      <c r="F14" s="31">
        <f>[3]July!$E$14*12</f>
        <v>573360</v>
      </c>
      <c r="G14" s="31">
        <v>108000</v>
      </c>
      <c r="H14" s="42">
        <f>ROUND(SUM(F14+G14)*60/100,0)</f>
        <v>408816</v>
      </c>
      <c r="I14" s="42">
        <f>ROUND(SUM(F14+G14)*30/100,0)</f>
        <v>204408</v>
      </c>
      <c r="J14" s="42">
        <f>5000*12</f>
        <v>60000</v>
      </c>
      <c r="K14" s="98"/>
      <c r="N14" s="92">
        <f>SUM(F14:M14)</f>
        <v>1354584</v>
      </c>
      <c r="O14" s="98"/>
      <c r="P14" s="9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</row>
    <row r="15" spans="1:252" ht="15.75" x14ac:dyDescent="0.25">
      <c r="A15" s="59"/>
      <c r="B15" s="97"/>
      <c r="C15" s="97"/>
      <c r="D15" s="59"/>
      <c r="E15" s="59"/>
      <c r="F15" s="31"/>
      <c r="G15" s="31"/>
      <c r="K15" s="98"/>
      <c r="N15" s="92"/>
      <c r="O15" s="98"/>
      <c r="P15" s="9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</row>
    <row r="16" spans="1:252" ht="15.75" x14ac:dyDescent="0.25">
      <c r="A16" s="59"/>
      <c r="B16" s="97" t="s">
        <v>221</v>
      </c>
      <c r="C16" s="97"/>
      <c r="D16" s="59" t="s">
        <v>220</v>
      </c>
      <c r="E16" s="112" t="s">
        <v>525</v>
      </c>
      <c r="F16" s="31">
        <f>[3]July!$E$16*12</f>
        <v>573360</v>
      </c>
      <c r="G16" s="31">
        <v>108000</v>
      </c>
      <c r="H16" s="42">
        <f>ROUND(SUM(F16+G16)*60/100,0)</f>
        <v>408816</v>
      </c>
      <c r="I16" s="42">
        <f>ROUND(SUM(F16+G16)*30/100,0)</f>
        <v>204408</v>
      </c>
      <c r="J16" s="42">
        <f>5000*12</f>
        <v>60000</v>
      </c>
      <c r="K16" s="98"/>
      <c r="N16" s="92">
        <f>SUM(F16:M16)</f>
        <v>1354584</v>
      </c>
      <c r="O16" s="98"/>
      <c r="P16" s="9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</row>
    <row r="17" spans="1:252" ht="15.75" x14ac:dyDescent="0.25">
      <c r="A17" s="59"/>
      <c r="B17" s="97"/>
      <c r="C17" s="97"/>
      <c r="D17" s="59"/>
      <c r="E17" s="59"/>
      <c r="F17" s="31"/>
      <c r="G17" s="31"/>
      <c r="K17" s="98"/>
      <c r="N17" s="92"/>
      <c r="O17" s="98"/>
      <c r="P17" s="9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</row>
    <row r="18" spans="1:252" ht="15.75" x14ac:dyDescent="0.25">
      <c r="A18" s="59"/>
      <c r="B18" s="97" t="s">
        <v>223</v>
      </c>
      <c r="C18" s="97"/>
      <c r="D18" s="59" t="s">
        <v>222</v>
      </c>
      <c r="E18" s="112" t="s">
        <v>525</v>
      </c>
      <c r="F18" s="31">
        <f>[3]July!$E$18*12</f>
        <v>557280</v>
      </c>
      <c r="G18" s="31">
        <v>108000</v>
      </c>
      <c r="H18" s="42">
        <f>ROUND(SUM(F18+G18)*60/100,0)</f>
        <v>399168</v>
      </c>
      <c r="I18" s="42">
        <f>ROUND(SUM(F18+G18)*30/100,0)</f>
        <v>199584</v>
      </c>
      <c r="J18" s="42">
        <f>5000*12</f>
        <v>60000</v>
      </c>
      <c r="K18" s="98"/>
      <c r="N18" s="92">
        <f>SUM(F18:M18)</f>
        <v>1324032</v>
      </c>
      <c r="O18" s="98"/>
      <c r="P18" s="9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</row>
    <row r="19" spans="1:252" ht="15.75" x14ac:dyDescent="0.25">
      <c r="A19" s="59"/>
      <c r="B19" s="97"/>
      <c r="C19" s="97"/>
      <c r="D19" s="59"/>
      <c r="E19" s="59"/>
      <c r="F19" s="31"/>
      <c r="G19" s="31"/>
      <c r="K19" s="98"/>
      <c r="N19" s="92"/>
      <c r="O19" s="98"/>
      <c r="P19" s="9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</row>
    <row r="20" spans="1:252" ht="15.75" x14ac:dyDescent="0.25">
      <c r="A20" s="59"/>
      <c r="B20" s="97" t="s">
        <v>225</v>
      </c>
      <c r="C20" s="97"/>
      <c r="D20" s="59" t="s">
        <v>224</v>
      </c>
      <c r="E20" s="112" t="s">
        <v>525</v>
      </c>
      <c r="F20" s="31">
        <f>[3]July!$E$20*12</f>
        <v>557280</v>
      </c>
      <c r="G20" s="31">
        <v>108000</v>
      </c>
      <c r="H20" s="42">
        <f>ROUND(SUM(F20+G20)*60/100,0)</f>
        <v>399168</v>
      </c>
      <c r="I20" s="42">
        <f>ROUND(SUM(F20+G20)*30/100,0)</f>
        <v>199584</v>
      </c>
      <c r="J20" s="42">
        <f>5000*12</f>
        <v>60000</v>
      </c>
      <c r="K20" s="98"/>
      <c r="N20" s="92">
        <f>SUM(F20:M20)</f>
        <v>1324032</v>
      </c>
      <c r="O20" s="98"/>
      <c r="P20" s="9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</row>
    <row r="21" spans="1:252" ht="15.75" x14ac:dyDescent="0.25">
      <c r="A21" s="59"/>
      <c r="B21" s="97"/>
      <c r="C21" s="97"/>
      <c r="D21" s="59"/>
      <c r="E21" s="59"/>
      <c r="F21" s="31"/>
      <c r="G21" s="31"/>
      <c r="K21" s="98"/>
      <c r="N21" s="92"/>
      <c r="O21" s="98"/>
      <c r="P21" s="9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</row>
    <row r="22" spans="1:252" ht="15.75" x14ac:dyDescent="0.25">
      <c r="A22" s="59"/>
      <c r="B22" s="97" t="s">
        <v>227</v>
      </c>
      <c r="C22" s="97"/>
      <c r="D22" s="59" t="s">
        <v>226</v>
      </c>
      <c r="E22" s="59" t="s">
        <v>399</v>
      </c>
      <c r="F22" s="31">
        <f>[3]July!$E$22*12</f>
        <v>723720</v>
      </c>
      <c r="G22" s="31">
        <v>120000</v>
      </c>
      <c r="H22" s="42">
        <f>ROUND(SUM(F22+G22)*60/100,0)</f>
        <v>506232</v>
      </c>
      <c r="I22" s="42">
        <f>ROUND(SUM(F22+G22)*30/100,0)</f>
        <v>253116</v>
      </c>
      <c r="J22" s="42">
        <v>0</v>
      </c>
      <c r="K22" s="98"/>
      <c r="N22" s="92">
        <f>SUM(F22:M22)</f>
        <v>1603068</v>
      </c>
      <c r="O22" s="98"/>
      <c r="P22" s="9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</row>
    <row r="23" spans="1:252" ht="15.75" x14ac:dyDescent="0.25">
      <c r="A23" s="59"/>
      <c r="B23" s="97"/>
      <c r="C23" s="97"/>
      <c r="D23" s="59"/>
      <c r="E23" s="59"/>
      <c r="F23" s="31"/>
      <c r="G23" s="31"/>
      <c r="K23" s="98"/>
      <c r="N23" s="92"/>
      <c r="O23" s="98"/>
      <c r="P23" s="9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</row>
    <row r="24" spans="1:252" ht="15.75" x14ac:dyDescent="0.25">
      <c r="A24" s="59"/>
      <c r="B24" s="97" t="s">
        <v>229</v>
      </c>
      <c r="C24" s="97"/>
      <c r="D24" s="59" t="s">
        <v>228</v>
      </c>
      <c r="E24" s="112" t="s">
        <v>525</v>
      </c>
      <c r="F24" s="31">
        <f>[3]July!$E$24*12</f>
        <v>557280</v>
      </c>
      <c r="G24" s="31">
        <v>108000</v>
      </c>
      <c r="H24" s="42">
        <f>ROUND(SUM(F24+G24)*60/100,0)</f>
        <v>399168</v>
      </c>
      <c r="I24" s="42">
        <f>ROUND(SUM(F24+G24)*30/100,0)</f>
        <v>199584</v>
      </c>
      <c r="J24" s="42">
        <f>5000*12</f>
        <v>60000</v>
      </c>
      <c r="K24" s="98"/>
      <c r="N24" s="92">
        <f>SUM(F24:M24)</f>
        <v>1324032</v>
      </c>
      <c r="O24" s="98"/>
      <c r="P24" s="9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</row>
    <row r="25" spans="1:252" ht="15.75" x14ac:dyDescent="0.25">
      <c r="A25" s="59"/>
      <c r="B25" s="97"/>
      <c r="C25" s="97"/>
      <c r="D25" s="59"/>
      <c r="E25" s="59"/>
      <c r="F25" s="31"/>
      <c r="G25" s="31"/>
      <c r="K25" s="98"/>
      <c r="N25" s="92"/>
      <c r="O25" s="98"/>
      <c r="P25" s="9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</row>
    <row r="26" spans="1:252" ht="15.75" x14ac:dyDescent="0.25">
      <c r="A26" s="59"/>
      <c r="B26" s="97" t="s">
        <v>231</v>
      </c>
      <c r="C26" s="97"/>
      <c r="D26" s="59" t="s">
        <v>230</v>
      </c>
      <c r="E26" s="112" t="s">
        <v>525</v>
      </c>
      <c r="F26" s="31">
        <f>[3]July!$E$26*12</f>
        <v>557280</v>
      </c>
      <c r="G26" s="31">
        <v>108000</v>
      </c>
      <c r="H26" s="42">
        <f>ROUND(SUM(F26+G26)*60/100,0)</f>
        <v>399168</v>
      </c>
      <c r="I26" s="42">
        <f>ROUND(SUM(F26+G26)*30/100,0)</f>
        <v>199584</v>
      </c>
      <c r="J26" s="42">
        <f>5000*12</f>
        <v>60000</v>
      </c>
      <c r="K26" s="98"/>
      <c r="N26" s="92">
        <f>SUM(F26:M26)</f>
        <v>1324032</v>
      </c>
      <c r="O26" s="98"/>
      <c r="P26" s="9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</row>
    <row r="27" spans="1:252" ht="15.75" x14ac:dyDescent="0.25">
      <c r="A27" s="59"/>
      <c r="B27" s="97"/>
      <c r="C27" s="97"/>
      <c r="D27" s="59"/>
      <c r="E27" s="59"/>
      <c r="F27" s="31"/>
      <c r="G27" s="31"/>
      <c r="K27" s="98"/>
      <c r="N27" s="92"/>
      <c r="O27" s="98"/>
      <c r="P27" s="9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</row>
    <row r="28" spans="1:252" ht="15.75" x14ac:dyDescent="0.25">
      <c r="A28" s="59"/>
      <c r="B28" s="97" t="s">
        <v>233</v>
      </c>
      <c r="C28" s="97"/>
      <c r="D28" s="59" t="s">
        <v>232</v>
      </c>
      <c r="E28" s="112" t="s">
        <v>525</v>
      </c>
      <c r="F28" s="31">
        <f>[3]July!$E$28*12</f>
        <v>573360</v>
      </c>
      <c r="G28" s="31">
        <v>108000</v>
      </c>
      <c r="H28" s="42">
        <f>ROUND(SUM(F28+G28)*60/100,0)</f>
        <v>408816</v>
      </c>
      <c r="I28" s="42">
        <f>ROUND(SUM(F28+G28)*30/100,0)</f>
        <v>204408</v>
      </c>
      <c r="J28" s="42">
        <f>5000*12</f>
        <v>60000</v>
      </c>
      <c r="K28" s="98"/>
      <c r="N28" s="92">
        <f>SUM(F28:M28)</f>
        <v>1354584</v>
      </c>
      <c r="O28" s="98"/>
      <c r="P28" s="9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</row>
    <row r="29" spans="1:252" ht="15.75" x14ac:dyDescent="0.25">
      <c r="A29" s="59"/>
      <c r="B29" s="97"/>
      <c r="C29" s="97"/>
      <c r="D29" s="59"/>
      <c r="E29" s="59"/>
      <c r="F29" s="31"/>
      <c r="G29" s="31"/>
      <c r="K29" s="98"/>
      <c r="N29" s="92"/>
      <c r="O29" s="98"/>
      <c r="P29" s="9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</row>
    <row r="30" spans="1:252" ht="15.75" x14ac:dyDescent="0.25">
      <c r="A30" s="59"/>
      <c r="B30" s="97" t="s">
        <v>235</v>
      </c>
      <c r="C30" s="97"/>
      <c r="D30" s="59" t="s">
        <v>234</v>
      </c>
      <c r="E30" s="112" t="s">
        <v>527</v>
      </c>
      <c r="F30" s="31">
        <f>[3]July!$E$30*12</f>
        <v>323040</v>
      </c>
      <c r="G30" s="31">
        <v>42000</v>
      </c>
      <c r="H30" s="42">
        <f>ROUND(SUM(F30+G30)*60/100,0)</f>
        <v>219024</v>
      </c>
      <c r="I30" s="42">
        <f>ROUND(SUM(F30+G30)*30/100,0)</f>
        <v>109512</v>
      </c>
      <c r="J30" s="42">
        <f>5000*12</f>
        <v>60000</v>
      </c>
      <c r="K30" s="98"/>
      <c r="N30" s="92">
        <f>SUM(F30:M30)</f>
        <v>753576</v>
      </c>
      <c r="O30" s="98"/>
      <c r="P30" s="9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</row>
    <row r="31" spans="1:252" ht="15.75" x14ac:dyDescent="0.25">
      <c r="A31" s="59"/>
      <c r="B31" s="97"/>
      <c r="C31" s="97"/>
      <c r="D31" s="59"/>
      <c r="E31" s="59"/>
      <c r="F31" s="31"/>
      <c r="G31" s="31"/>
      <c r="K31" s="98"/>
      <c r="N31" s="92"/>
      <c r="O31" s="98"/>
      <c r="P31" s="9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</row>
    <row r="32" spans="1:252" ht="15.75" x14ac:dyDescent="0.25">
      <c r="A32" s="59"/>
      <c r="B32" s="97" t="s">
        <v>237</v>
      </c>
      <c r="C32" s="97"/>
      <c r="D32" s="59" t="s">
        <v>236</v>
      </c>
      <c r="E32" s="112" t="s">
        <v>525</v>
      </c>
      <c r="F32" s="31">
        <f>[3]July!$E$32*12</f>
        <v>519000</v>
      </c>
      <c r="G32" s="31">
        <v>108000</v>
      </c>
      <c r="H32" s="42">
        <f>ROUND(SUM(F32+G32)*60/100,0)</f>
        <v>376200</v>
      </c>
      <c r="I32" s="42">
        <f>ROUND(SUM(F32+G32)*30/100,0)</f>
        <v>188100</v>
      </c>
      <c r="J32" s="42">
        <f>5000*12</f>
        <v>60000</v>
      </c>
      <c r="K32" s="98"/>
      <c r="N32" s="92">
        <f>SUM(F32:M32)</f>
        <v>1251300</v>
      </c>
      <c r="O32" s="98"/>
      <c r="P32" s="9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  <c r="IR32" s="62"/>
    </row>
    <row r="33" spans="1:252" ht="15.75" x14ac:dyDescent="0.25">
      <c r="A33" s="59"/>
      <c r="B33" s="97"/>
      <c r="C33" s="97"/>
      <c r="D33" s="59"/>
      <c r="E33" s="59"/>
      <c r="F33" s="31"/>
      <c r="G33" s="31"/>
      <c r="K33" s="98"/>
      <c r="N33" s="92"/>
      <c r="O33" s="98"/>
      <c r="P33" s="9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  <c r="IR33" s="62"/>
    </row>
    <row r="34" spans="1:252" ht="15.75" x14ac:dyDescent="0.25">
      <c r="A34" s="59"/>
      <c r="B34" s="97" t="s">
        <v>239</v>
      </c>
      <c r="C34" s="97"/>
      <c r="D34" s="59" t="s">
        <v>238</v>
      </c>
      <c r="E34" s="112" t="s">
        <v>525</v>
      </c>
      <c r="F34" s="31">
        <f>[3]July!$E$34*12</f>
        <v>557280</v>
      </c>
      <c r="G34" s="31">
        <v>108000</v>
      </c>
      <c r="H34" s="42">
        <f>ROUND(SUM(F34+G34)*60/100,0)</f>
        <v>399168</v>
      </c>
      <c r="I34" s="42">
        <f>ROUND(SUM(F34+G34)*30/100,0)</f>
        <v>199584</v>
      </c>
      <c r="J34" s="42">
        <f>5000*12</f>
        <v>60000</v>
      </c>
      <c r="K34" s="98"/>
      <c r="N34" s="92">
        <f>SUM(F34:M34)</f>
        <v>1324032</v>
      </c>
      <c r="O34" s="98"/>
      <c r="P34" s="9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  <c r="IR34" s="62"/>
    </row>
    <row r="35" spans="1:252" ht="15.75" x14ac:dyDescent="0.25">
      <c r="A35" s="59"/>
      <c r="B35" s="97"/>
      <c r="C35" s="97"/>
      <c r="D35" s="59"/>
      <c r="E35" s="59"/>
      <c r="F35" s="31"/>
      <c r="G35" s="31"/>
      <c r="K35" s="98"/>
      <c r="N35" s="92"/>
      <c r="O35" s="98"/>
      <c r="P35" s="9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  <c r="IR35" s="62"/>
    </row>
    <row r="36" spans="1:252" ht="15.75" x14ac:dyDescent="0.25">
      <c r="A36" s="59"/>
      <c r="B36" s="97">
        <v>14</v>
      </c>
      <c r="C36" s="97"/>
      <c r="D36" s="59" t="s">
        <v>240</v>
      </c>
      <c r="E36" s="112" t="s">
        <v>527</v>
      </c>
      <c r="F36" s="31">
        <f>[3]July!$E$36*12</f>
        <v>272400</v>
      </c>
      <c r="G36" s="31">
        <v>72000</v>
      </c>
      <c r="H36" s="42">
        <f>ROUND(SUM(F36+G36)*60/100,0)</f>
        <v>206640</v>
      </c>
      <c r="I36" s="42">
        <f>ROUND(SUM(F36+G36)*30/100,0)</f>
        <v>103320</v>
      </c>
      <c r="J36" s="42">
        <f>5000*12</f>
        <v>60000</v>
      </c>
      <c r="K36" s="98"/>
      <c r="N36" s="92">
        <f>SUM(F36:M36)</f>
        <v>714360</v>
      </c>
      <c r="O36" s="98"/>
      <c r="P36" s="9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  <c r="IR36" s="62"/>
    </row>
    <row r="37" spans="1:252" ht="15.75" x14ac:dyDescent="0.25">
      <c r="A37" s="59"/>
      <c r="B37" s="97"/>
      <c r="C37" s="97"/>
      <c r="D37" s="59"/>
      <c r="E37" s="59"/>
      <c r="F37" s="31"/>
      <c r="G37" s="31"/>
      <c r="K37" s="98"/>
      <c r="N37" s="92"/>
      <c r="O37" s="98"/>
      <c r="P37" s="9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</row>
    <row r="38" spans="1:252" ht="15.75" x14ac:dyDescent="0.25">
      <c r="A38" s="59"/>
      <c r="B38" s="97">
        <v>15</v>
      </c>
      <c r="C38" s="97"/>
      <c r="D38" s="59" t="s">
        <v>241</v>
      </c>
      <c r="E38" s="112" t="s">
        <v>527</v>
      </c>
      <c r="F38" s="31">
        <v>255960</v>
      </c>
      <c r="G38" s="31">
        <v>72000</v>
      </c>
      <c r="H38" s="42">
        <f>ROUND(SUM(F38+G38)*60/100,0)</f>
        <v>196776</v>
      </c>
      <c r="I38" s="42">
        <f>ROUND(SUM(F38+G38)*30/100,0)</f>
        <v>98388</v>
      </c>
      <c r="J38" s="42">
        <f>5000*12</f>
        <v>60000</v>
      </c>
      <c r="K38" s="98"/>
      <c r="L38" s="42">
        <f>ROUND(SUM(F38+G38+H38)*10/100,0)</f>
        <v>52474</v>
      </c>
      <c r="N38" s="92">
        <f>SUM(F38:M38)</f>
        <v>735598</v>
      </c>
      <c r="O38" s="98"/>
      <c r="P38" s="9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  <c r="IR38" s="62"/>
    </row>
    <row r="39" spans="1:252" ht="15.75" x14ac:dyDescent="0.25">
      <c r="A39" s="59"/>
      <c r="B39" s="97"/>
      <c r="C39" s="97"/>
      <c r="D39" s="59"/>
      <c r="E39" s="59"/>
      <c r="F39" s="31"/>
      <c r="G39" s="31"/>
      <c r="K39" s="98"/>
      <c r="N39" s="92"/>
      <c r="O39" s="98"/>
      <c r="P39" s="9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  <c r="IR39" s="62"/>
    </row>
    <row r="40" spans="1:252" ht="15.75" x14ac:dyDescent="0.25">
      <c r="A40" s="59"/>
      <c r="B40" s="97">
        <v>16</v>
      </c>
      <c r="C40" s="97"/>
      <c r="D40" s="59" t="s">
        <v>242</v>
      </c>
      <c r="E40" s="112" t="s">
        <v>527</v>
      </c>
      <c r="F40" s="31">
        <f>[3]July!$E$40*12</f>
        <v>255960</v>
      </c>
      <c r="G40" s="31">
        <v>72000</v>
      </c>
      <c r="H40" s="42">
        <f>ROUND(SUM(F40+G40)*60/100,0)</f>
        <v>196776</v>
      </c>
      <c r="I40" s="42">
        <f>ROUND(SUM(F40+G40)*30/100,0)</f>
        <v>98388</v>
      </c>
      <c r="J40" s="42">
        <f>5000*12</f>
        <v>60000</v>
      </c>
      <c r="K40" s="98"/>
      <c r="L40" s="42">
        <f>ROUND(SUM(F40+G40+H40)*10/100,0)</f>
        <v>52474</v>
      </c>
      <c r="N40" s="92">
        <f>SUM(F40:M40)</f>
        <v>735598</v>
      </c>
      <c r="O40" s="98"/>
      <c r="P40" s="9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  <c r="IR40" s="62"/>
    </row>
    <row r="41" spans="1:252" ht="15.75" x14ac:dyDescent="0.25">
      <c r="A41" s="59"/>
      <c r="D41" s="59"/>
      <c r="E41" s="59"/>
      <c r="F41" s="31"/>
      <c r="G41" s="31"/>
      <c r="K41" s="98"/>
      <c r="N41" s="92"/>
      <c r="O41" s="98"/>
      <c r="P41" s="9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  <c r="IR41" s="62"/>
    </row>
    <row r="42" spans="1:252" ht="15.75" x14ac:dyDescent="0.25">
      <c r="A42" s="59"/>
      <c r="B42" s="97">
        <v>17</v>
      </c>
      <c r="C42" s="97"/>
      <c r="D42" s="59" t="s">
        <v>474</v>
      </c>
      <c r="E42" s="112" t="s">
        <v>527</v>
      </c>
      <c r="F42" s="31">
        <f>[3]July!$E$42*12</f>
        <v>228600</v>
      </c>
      <c r="G42" s="31">
        <v>72000</v>
      </c>
      <c r="H42" s="42">
        <f>ROUND(SUM(F42+G42)*60/100,0)</f>
        <v>180360</v>
      </c>
      <c r="I42" s="42">
        <f>ROUND(SUM(F42+G42)*30/100,0)</f>
        <v>90180</v>
      </c>
      <c r="J42" s="42">
        <f>5000*12</f>
        <v>60000</v>
      </c>
      <c r="K42" s="98"/>
      <c r="L42" s="42">
        <f>ROUND(SUM(F42+G42+H42)*10/100,0)</f>
        <v>48096</v>
      </c>
      <c r="N42" s="92">
        <f>SUM(F42:M42)</f>
        <v>679236</v>
      </c>
      <c r="O42" s="98"/>
      <c r="P42" s="92"/>
      <c r="Q42" s="59"/>
      <c r="AA42" s="9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  <c r="IR42" s="62"/>
    </row>
    <row r="43" spans="1:252" ht="15.75" x14ac:dyDescent="0.25">
      <c r="A43" s="59"/>
      <c r="D43" s="59"/>
      <c r="E43" s="59"/>
      <c r="F43" s="31"/>
      <c r="G43" s="31"/>
      <c r="K43" s="98"/>
      <c r="N43" s="92"/>
      <c r="O43" s="98"/>
      <c r="P43" s="9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  <c r="IR43" s="62"/>
    </row>
    <row r="44" spans="1:252" ht="15.75" x14ac:dyDescent="0.25">
      <c r="A44" s="59"/>
      <c r="B44" s="97">
        <v>18</v>
      </c>
      <c r="C44" s="97"/>
      <c r="D44" s="59" t="s">
        <v>476</v>
      </c>
      <c r="E44" s="112" t="s">
        <v>527</v>
      </c>
      <c r="F44" s="31">
        <f>[3]July!$E$44*12</f>
        <v>276120</v>
      </c>
      <c r="G44" s="31">
        <v>72000</v>
      </c>
      <c r="H44" s="42">
        <f>ROUND(SUM(F44+G44)*60/100,0)</f>
        <v>208872</v>
      </c>
      <c r="I44" s="42">
        <f>ROUND(SUM(F44+G44)*30/100,0)</f>
        <v>104436</v>
      </c>
      <c r="J44" s="42">
        <f>5000*12</f>
        <v>60000</v>
      </c>
      <c r="K44" s="98"/>
      <c r="L44" s="42">
        <f>ROUND(SUM(F44+G44+H44)*10/100,0)</f>
        <v>55699</v>
      </c>
      <c r="N44" s="92">
        <f>SUM(F44:M44)</f>
        <v>777127</v>
      </c>
      <c r="O44" s="98"/>
      <c r="P44" s="9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  <c r="IR44" s="62"/>
    </row>
    <row r="45" spans="1:252" ht="15.75" x14ac:dyDescent="0.25">
      <c r="A45" s="59"/>
      <c r="D45" s="59"/>
      <c r="E45" s="59"/>
      <c r="F45" s="31"/>
      <c r="G45" s="31"/>
      <c r="K45" s="98"/>
      <c r="N45" s="92"/>
      <c r="O45" s="98"/>
      <c r="P45" s="9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  <c r="IR45" s="62"/>
    </row>
    <row r="46" spans="1:252" ht="15.75" x14ac:dyDescent="0.25">
      <c r="A46" s="59"/>
      <c r="B46" s="97">
        <v>19</v>
      </c>
      <c r="C46" s="97"/>
      <c r="D46" s="59" t="s">
        <v>477</v>
      </c>
      <c r="E46" s="112" t="s">
        <v>527</v>
      </c>
      <c r="F46" s="31">
        <f>[3]July!$E$46*12</f>
        <v>264960</v>
      </c>
      <c r="G46" s="31">
        <v>72000</v>
      </c>
      <c r="H46" s="42">
        <f>ROUND(SUM(F46+G46)*60/100,0)</f>
        <v>202176</v>
      </c>
      <c r="I46" s="42">
        <f>ROUND(SUM(F46+G46)*30/100,0)</f>
        <v>101088</v>
      </c>
      <c r="J46" s="42">
        <f>5000*12</f>
        <v>60000</v>
      </c>
      <c r="K46" s="98"/>
      <c r="L46" s="42">
        <f>ROUND(SUM(F46+G46+H46)*10/100,0)</f>
        <v>53914</v>
      </c>
      <c r="N46" s="92">
        <f>SUM(F46:M46)</f>
        <v>754138</v>
      </c>
      <c r="O46" s="98"/>
      <c r="P46" s="9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  <c r="IR46" s="62"/>
    </row>
    <row r="47" spans="1:252" x14ac:dyDescent="0.2">
      <c r="A47" s="59"/>
      <c r="B47" s="97"/>
      <c r="C47" s="97"/>
      <c r="D47" s="59"/>
      <c r="E47" s="59"/>
      <c r="F47" s="31"/>
      <c r="G47" s="31"/>
      <c r="K47" s="98"/>
      <c r="O47" s="98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  <c r="IR47" s="62"/>
    </row>
    <row r="48" spans="1:252" ht="15.75" x14ac:dyDescent="0.25">
      <c r="A48" s="59"/>
      <c r="B48" s="97">
        <v>20</v>
      </c>
      <c r="C48" s="97"/>
      <c r="D48" s="59" t="s">
        <v>478</v>
      </c>
      <c r="E48" s="112" t="s">
        <v>527</v>
      </c>
      <c r="F48" s="31">
        <f>[3]July!$E$48*12</f>
        <v>264960</v>
      </c>
      <c r="G48" s="31">
        <v>72000</v>
      </c>
      <c r="H48" s="42">
        <f>ROUND(SUM(F48+G48)*60/100,0)</f>
        <v>202176</v>
      </c>
      <c r="I48" s="42">
        <f>ROUND(SUM(F48+G48)*30/100,0)</f>
        <v>101088</v>
      </c>
      <c r="J48" s="42">
        <f>5000*12</f>
        <v>60000</v>
      </c>
      <c r="K48" s="98"/>
      <c r="L48" s="42">
        <f>ROUND(SUM(F48+G48+H48)*10/100,0)</f>
        <v>53914</v>
      </c>
      <c r="N48" s="92">
        <f>SUM(F48:M48)</f>
        <v>754138</v>
      </c>
      <c r="O48" s="98"/>
      <c r="P48" s="9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  <c r="IR48" s="62"/>
    </row>
    <row r="49" spans="1:252" ht="15.75" x14ac:dyDescent="0.25">
      <c r="A49" s="59"/>
      <c r="B49" s="97"/>
      <c r="C49" s="97"/>
      <c r="D49" s="59"/>
      <c r="E49" s="59"/>
      <c r="F49" s="31"/>
      <c r="G49" s="31"/>
      <c r="K49" s="98"/>
      <c r="N49" s="92"/>
      <c r="O49" s="98"/>
      <c r="P49" s="9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  <c r="IR49" s="62"/>
    </row>
    <row r="50" spans="1:252" ht="15.75" x14ac:dyDescent="0.25">
      <c r="A50" s="31"/>
      <c r="B50" s="97">
        <v>21</v>
      </c>
      <c r="C50" s="97"/>
      <c r="D50" s="31" t="s">
        <v>492</v>
      </c>
      <c r="E50" s="31" t="s">
        <v>527</v>
      </c>
      <c r="F50" s="31">
        <f>[3]July!$E$50*12</f>
        <v>236880</v>
      </c>
      <c r="G50" s="31">
        <v>72000</v>
      </c>
      <c r="H50" s="42">
        <f>ROUND(SUM(F50+G50)*60/100,0)</f>
        <v>185328</v>
      </c>
      <c r="I50" s="42">
        <f>ROUND(SUM(F50+G50)*30/100,0)</f>
        <v>92664</v>
      </c>
      <c r="J50" s="42">
        <f>5000*12</f>
        <v>60000</v>
      </c>
      <c r="K50" s="98"/>
      <c r="L50" s="42">
        <f>ROUND(SUM(F50+G50+H50)*10/100,0)</f>
        <v>49421</v>
      </c>
      <c r="M50" s="62"/>
      <c r="N50" s="92">
        <f>SUM(F50:M50)</f>
        <v>696293</v>
      </c>
      <c r="O50" s="98"/>
      <c r="P50" s="9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  <c r="IR50" s="62"/>
    </row>
    <row r="51" spans="1:252" ht="15.75" x14ac:dyDescent="0.25">
      <c r="A51" s="62"/>
      <c r="B51" s="97"/>
      <c r="C51" s="97"/>
      <c r="D51" s="62"/>
      <c r="E51" s="62"/>
      <c r="F51" s="31"/>
      <c r="G51" s="31"/>
      <c r="K51" s="104"/>
      <c r="M51" s="62"/>
      <c r="N51" s="92"/>
      <c r="O51" s="98"/>
      <c r="P51" s="9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  <c r="IR51" s="62"/>
    </row>
    <row r="52" spans="1:252" ht="15.75" x14ac:dyDescent="0.25">
      <c r="A52" s="59"/>
      <c r="B52" s="97">
        <v>22</v>
      </c>
      <c r="C52" s="97"/>
      <c r="D52" s="59" t="s">
        <v>524</v>
      </c>
      <c r="E52" s="31" t="s">
        <v>527</v>
      </c>
      <c r="F52" s="31">
        <f>[3]July!$E$52*12</f>
        <v>245400</v>
      </c>
      <c r="G52" s="31">
        <v>72000</v>
      </c>
      <c r="H52" s="42">
        <f>ROUND(SUM(F52+G52)*60/100,0)</f>
        <v>190440</v>
      </c>
      <c r="I52" s="42">
        <f>ROUND(SUM(F52+G52)*30/100,0)</f>
        <v>95220</v>
      </c>
      <c r="J52" s="42">
        <f>5000*12</f>
        <v>60000</v>
      </c>
      <c r="K52" s="98"/>
      <c r="L52" s="42">
        <f>ROUND(SUM(F52+G52+H52)*10/100,0)</f>
        <v>50784</v>
      </c>
      <c r="N52" s="92">
        <f>SUM(F52:M52)</f>
        <v>713844</v>
      </c>
      <c r="O52" s="98"/>
      <c r="P52" s="9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  <c r="IR52" s="62"/>
    </row>
    <row r="53" spans="1:252" ht="15.75" x14ac:dyDescent="0.25">
      <c r="A53" s="59"/>
      <c r="B53" s="97"/>
      <c r="C53" s="97"/>
      <c r="D53" s="59"/>
      <c r="E53" s="62"/>
      <c r="F53" s="31"/>
      <c r="G53" s="31"/>
      <c r="K53" s="98"/>
      <c r="N53" s="92"/>
      <c r="O53" s="98"/>
      <c r="P53" s="9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  <c r="IR53" s="62"/>
    </row>
    <row r="54" spans="1:252" ht="15.75" x14ac:dyDescent="0.25">
      <c r="A54" s="59"/>
      <c r="B54" s="97">
        <v>23</v>
      </c>
      <c r="C54" s="97"/>
      <c r="D54" s="59" t="s">
        <v>505</v>
      </c>
      <c r="E54" s="112" t="s">
        <v>527</v>
      </c>
      <c r="F54" s="31">
        <f>[3]July!$E$54*12</f>
        <v>211320</v>
      </c>
      <c r="G54" s="31">
        <v>72000</v>
      </c>
      <c r="H54" s="42">
        <f>ROUND(SUM(F54+G54)*60/100,0)</f>
        <v>169992</v>
      </c>
      <c r="I54" s="42">
        <f>ROUND(SUM(F54+G54)*30/100,0)</f>
        <v>84996</v>
      </c>
      <c r="J54" s="42">
        <f>5000*12</f>
        <v>60000</v>
      </c>
      <c r="K54" s="98"/>
      <c r="L54" s="42">
        <f>ROUND(SUM(F54+G54+H54)*10/100,0)</f>
        <v>45331</v>
      </c>
      <c r="N54" s="92">
        <f>SUM(F54:M54)</f>
        <v>643639</v>
      </c>
      <c r="O54" s="98"/>
      <c r="P54" s="9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  <c r="IR54" s="62"/>
    </row>
    <row r="55" spans="1:252" ht="15.75" x14ac:dyDescent="0.25">
      <c r="A55" s="59"/>
      <c r="B55" s="97"/>
      <c r="C55" s="97"/>
      <c r="D55" s="59"/>
      <c r="E55" s="59"/>
      <c r="F55" s="31"/>
      <c r="G55" s="31"/>
      <c r="K55" s="98"/>
      <c r="N55" s="92"/>
      <c r="O55" s="98"/>
      <c r="P55" s="9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A55" s="62"/>
      <c r="HB55" s="62"/>
      <c r="HC55" s="62"/>
      <c r="HD55" s="62"/>
      <c r="HE55" s="6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B55" s="62"/>
      <c r="IC55" s="62"/>
      <c r="ID55" s="62"/>
      <c r="IE55" s="62"/>
      <c r="IF55" s="62"/>
      <c r="IG55" s="62"/>
      <c r="IH55" s="62"/>
      <c r="II55" s="62"/>
      <c r="IJ55" s="62"/>
      <c r="IK55" s="62"/>
      <c r="IL55" s="62"/>
      <c r="IM55" s="62"/>
      <c r="IN55" s="62"/>
      <c r="IO55" s="62"/>
      <c r="IP55" s="62"/>
      <c r="IQ55" s="62"/>
      <c r="IR55" s="62"/>
    </row>
    <row r="56" spans="1:252" ht="15.75" x14ac:dyDescent="0.25">
      <c r="A56" s="31"/>
      <c r="B56" s="97">
        <v>24</v>
      </c>
      <c r="C56" s="97"/>
      <c r="D56" s="31" t="s">
        <v>504</v>
      </c>
      <c r="E56" s="112" t="s">
        <v>527</v>
      </c>
      <c r="F56" s="31">
        <f>[3]July!$E$14*12</f>
        <v>573360</v>
      </c>
      <c r="G56" s="31">
        <v>72000</v>
      </c>
      <c r="H56" s="42">
        <f>ROUND(SUM(F56+G56)*60/100,0)</f>
        <v>387216</v>
      </c>
      <c r="I56" s="42">
        <f>ROUND(SUM(F56+G56)*30/100,0)</f>
        <v>193608</v>
      </c>
      <c r="J56" s="42">
        <f>5000*12</f>
        <v>60000</v>
      </c>
      <c r="K56" s="98"/>
      <c r="L56" s="42">
        <f>ROUND(SUM(F56+G56+H56)*10/100,0)</f>
        <v>103258</v>
      </c>
      <c r="N56" s="92">
        <f>SUM(F56:M56)</f>
        <v>1389442</v>
      </c>
      <c r="O56" s="98"/>
      <c r="P56" s="9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A56" s="62"/>
      <c r="HB56" s="62"/>
      <c r="HC56" s="62"/>
      <c r="HD56" s="62"/>
      <c r="HE56" s="6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B56" s="62"/>
      <c r="IC56" s="62"/>
      <c r="ID56" s="62"/>
      <c r="IE56" s="62"/>
      <c r="IF56" s="62"/>
      <c r="IG56" s="62"/>
      <c r="IH56" s="62"/>
      <c r="II56" s="62"/>
      <c r="IJ56" s="62"/>
      <c r="IK56" s="62"/>
      <c r="IL56" s="62"/>
      <c r="IM56" s="62"/>
      <c r="IN56" s="62"/>
      <c r="IO56" s="62"/>
      <c r="IP56" s="62"/>
      <c r="IQ56" s="62"/>
      <c r="IR56" s="62"/>
    </row>
    <row r="57" spans="1:252" ht="15.75" x14ac:dyDescent="0.25">
      <c r="A57" s="59"/>
      <c r="B57" s="97"/>
      <c r="C57" s="97"/>
      <c r="D57" s="59"/>
      <c r="E57" s="59"/>
      <c r="F57" s="31"/>
      <c r="G57" s="31"/>
      <c r="K57" s="98"/>
      <c r="N57" s="92"/>
      <c r="O57" s="98"/>
      <c r="P57" s="9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A57" s="62"/>
      <c r="HB57" s="62"/>
      <c r="HC57" s="62"/>
      <c r="HD57" s="62"/>
      <c r="HE57" s="6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B57" s="62"/>
      <c r="IC57" s="62"/>
      <c r="ID57" s="62"/>
      <c r="IE57" s="62"/>
      <c r="IF57" s="62"/>
      <c r="IG57" s="62"/>
      <c r="IH57" s="62"/>
      <c r="II57" s="62"/>
      <c r="IJ57" s="62"/>
      <c r="IK57" s="62"/>
      <c r="IL57" s="62"/>
      <c r="IM57" s="62"/>
      <c r="IN57" s="62"/>
      <c r="IO57" s="62"/>
      <c r="IP57" s="62"/>
      <c r="IQ57" s="62"/>
      <c r="IR57" s="62"/>
    </row>
    <row r="58" spans="1:252" ht="15.75" x14ac:dyDescent="0.25">
      <c r="A58" s="31"/>
      <c r="B58" s="97">
        <v>25</v>
      </c>
      <c r="C58" s="97"/>
      <c r="D58" s="31" t="s">
        <v>475</v>
      </c>
      <c r="E58" s="31" t="s">
        <v>630</v>
      </c>
      <c r="F58" s="31">
        <v>187200</v>
      </c>
      <c r="G58" s="31">
        <v>72000</v>
      </c>
      <c r="H58" s="42">
        <f>ROUND(SUM(F58+G58)*60/100,0)</f>
        <v>155520</v>
      </c>
      <c r="I58" s="42">
        <f>ROUND(SUM(F58+G58)*30/100,0)</f>
        <v>77760</v>
      </c>
      <c r="J58" s="42">
        <f>5000*12</f>
        <v>60000</v>
      </c>
      <c r="K58" s="98"/>
      <c r="N58" s="92">
        <f>SUM(F58:M58)</f>
        <v>552480</v>
      </c>
      <c r="O58" s="98"/>
      <c r="P58" s="9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A58" s="62"/>
      <c r="HB58" s="62"/>
      <c r="HC58" s="62"/>
      <c r="HD58" s="62"/>
      <c r="HE58" s="6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B58" s="62"/>
      <c r="IC58" s="62"/>
      <c r="ID58" s="62"/>
      <c r="IE58" s="62"/>
      <c r="IF58" s="62"/>
      <c r="IG58" s="62"/>
      <c r="IH58" s="62"/>
      <c r="II58" s="62"/>
      <c r="IJ58" s="62"/>
      <c r="IK58" s="62"/>
      <c r="IL58" s="62"/>
      <c r="IM58" s="62"/>
      <c r="IN58" s="62"/>
      <c r="IO58" s="62"/>
      <c r="IP58" s="62"/>
      <c r="IQ58" s="62"/>
      <c r="IR58" s="62"/>
    </row>
    <row r="59" spans="1:252" ht="15.75" x14ac:dyDescent="0.25">
      <c r="A59" s="31"/>
      <c r="B59" s="97"/>
      <c r="C59" s="97"/>
      <c r="D59" s="59"/>
      <c r="E59" s="59"/>
      <c r="F59" s="31"/>
      <c r="G59" s="31"/>
      <c r="K59" s="98"/>
      <c r="N59" s="92"/>
      <c r="O59" s="98"/>
      <c r="P59" s="9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B59" s="62"/>
      <c r="IC59" s="62"/>
      <c r="ID59" s="62"/>
      <c r="IE59" s="62"/>
      <c r="IF59" s="62"/>
      <c r="IG59" s="62"/>
      <c r="IH59" s="62"/>
      <c r="II59" s="62"/>
      <c r="IJ59" s="62"/>
      <c r="IK59" s="62"/>
      <c r="IL59" s="62"/>
      <c r="IM59" s="62"/>
      <c r="IN59" s="62"/>
      <c r="IO59" s="62"/>
      <c r="IP59" s="62"/>
      <c r="IQ59" s="62"/>
      <c r="IR59" s="62"/>
    </row>
    <row r="60" spans="1:252" ht="15.75" x14ac:dyDescent="0.25">
      <c r="A60" s="31"/>
      <c r="B60" s="97">
        <v>26</v>
      </c>
      <c r="C60" s="97"/>
      <c r="D60" s="31" t="s">
        <v>649</v>
      </c>
      <c r="E60" s="31" t="s">
        <v>630</v>
      </c>
      <c r="F60" s="31">
        <v>187200</v>
      </c>
      <c r="G60" s="31">
        <v>72000</v>
      </c>
      <c r="H60" s="42">
        <f>ROUND(SUM(F60+G60)*60/100,0)</f>
        <v>155520</v>
      </c>
      <c r="I60" s="42">
        <f>ROUND(SUM(F60+G60)*30/100,0)</f>
        <v>77760</v>
      </c>
      <c r="J60" s="42">
        <f>5000*12</f>
        <v>60000</v>
      </c>
      <c r="K60" s="98"/>
      <c r="N60" s="92">
        <f>SUM(F60:M60)</f>
        <v>552480</v>
      </c>
      <c r="O60" s="98"/>
      <c r="P60" s="9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B60" s="62"/>
      <c r="IC60" s="62"/>
      <c r="ID60" s="62"/>
      <c r="IE60" s="62"/>
      <c r="IF60" s="62"/>
      <c r="IG60" s="62"/>
      <c r="IH60" s="62"/>
      <c r="II60" s="62"/>
      <c r="IJ60" s="62"/>
      <c r="IK60" s="62"/>
      <c r="IL60" s="62"/>
      <c r="IM60" s="62"/>
      <c r="IN60" s="62"/>
      <c r="IO60" s="62"/>
      <c r="IP60" s="62"/>
      <c r="IQ60" s="62"/>
      <c r="IR60" s="62"/>
    </row>
    <row r="61" spans="1:252" ht="15.75" x14ac:dyDescent="0.25">
      <c r="A61" s="31"/>
      <c r="B61" s="97"/>
      <c r="C61" s="97"/>
      <c r="D61" s="31"/>
      <c r="E61" s="31"/>
      <c r="F61" s="31"/>
      <c r="G61" s="31"/>
      <c r="K61" s="98"/>
      <c r="N61" s="92"/>
      <c r="O61" s="98"/>
      <c r="P61" s="9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2"/>
      <c r="FK61" s="62"/>
      <c r="FL61" s="62"/>
      <c r="FM61" s="62"/>
      <c r="FN61" s="62"/>
      <c r="FO61" s="62"/>
      <c r="FP61" s="62"/>
      <c r="FQ61" s="62"/>
      <c r="FR61" s="62"/>
      <c r="FS61" s="62"/>
      <c r="FT61" s="62"/>
      <c r="FU61" s="62"/>
      <c r="FV61" s="62"/>
      <c r="FW61" s="62"/>
      <c r="FX61" s="62"/>
      <c r="FY61" s="62"/>
      <c r="FZ61" s="62"/>
      <c r="GA61" s="62"/>
      <c r="GB61" s="62"/>
      <c r="GC61" s="62"/>
      <c r="GD61" s="62"/>
      <c r="GE61" s="62"/>
      <c r="GF61" s="62"/>
      <c r="GG61" s="62"/>
      <c r="GH61" s="62"/>
      <c r="GI61" s="62"/>
      <c r="GJ61" s="62"/>
      <c r="GK61" s="62"/>
      <c r="GL61" s="62"/>
      <c r="GM61" s="62"/>
      <c r="GN61" s="62"/>
      <c r="GO61" s="62"/>
      <c r="GP61" s="62"/>
      <c r="GQ61" s="62"/>
      <c r="GR61" s="62"/>
      <c r="GS61" s="62"/>
      <c r="GT61" s="62"/>
      <c r="GU61" s="62"/>
      <c r="GV61" s="62"/>
      <c r="GW61" s="62"/>
      <c r="GX61" s="62"/>
      <c r="GY61" s="62"/>
      <c r="GZ61" s="62"/>
      <c r="HA61" s="62"/>
      <c r="HB61" s="62"/>
      <c r="HC61" s="62"/>
      <c r="HD61" s="62"/>
      <c r="HE61" s="62"/>
      <c r="HF61" s="62"/>
      <c r="HG61" s="62"/>
      <c r="HH61" s="62"/>
      <c r="HI61" s="62"/>
      <c r="HJ61" s="62"/>
      <c r="HK61" s="62"/>
      <c r="HL61" s="62"/>
      <c r="HM61" s="62"/>
      <c r="HN61" s="62"/>
      <c r="HO61" s="62"/>
      <c r="HP61" s="62"/>
      <c r="HQ61" s="62"/>
      <c r="HR61" s="62"/>
      <c r="HS61" s="62"/>
      <c r="HT61" s="62"/>
      <c r="HU61" s="62"/>
      <c r="HV61" s="62"/>
      <c r="HW61" s="62"/>
      <c r="HX61" s="62"/>
      <c r="HY61" s="62"/>
      <c r="HZ61" s="62"/>
      <c r="IA61" s="62"/>
      <c r="IB61" s="62"/>
      <c r="IC61" s="62"/>
      <c r="ID61" s="62"/>
      <c r="IE61" s="62"/>
      <c r="IF61" s="62"/>
      <c r="IG61" s="62"/>
      <c r="IH61" s="62"/>
      <c r="II61" s="62"/>
      <c r="IJ61" s="62"/>
      <c r="IK61" s="62"/>
      <c r="IL61" s="62"/>
      <c r="IM61" s="62"/>
      <c r="IN61" s="62"/>
      <c r="IO61" s="62"/>
      <c r="IP61" s="62"/>
      <c r="IQ61" s="62"/>
      <c r="IR61" s="62"/>
    </row>
    <row r="62" spans="1:252" ht="15.75" x14ac:dyDescent="0.25">
      <c r="A62" s="31"/>
      <c r="B62" s="97">
        <v>27</v>
      </c>
      <c r="C62" s="97"/>
      <c r="D62" s="31" t="s">
        <v>650</v>
      </c>
      <c r="E62" s="31" t="s">
        <v>630</v>
      </c>
      <c r="F62" s="31">
        <v>187200</v>
      </c>
      <c r="G62" s="31">
        <v>72000</v>
      </c>
      <c r="H62" s="42">
        <f>ROUND(SUM(F62+G62)*60/100,0)</f>
        <v>155520</v>
      </c>
      <c r="I62" s="42">
        <f>ROUND(SUM(F62+G62)*30/100,0)</f>
        <v>77760</v>
      </c>
      <c r="J62" s="42">
        <f>5000*12</f>
        <v>60000</v>
      </c>
      <c r="K62" s="98"/>
      <c r="N62" s="92">
        <f>SUM(F62:M62)</f>
        <v>552480</v>
      </c>
      <c r="O62" s="98"/>
      <c r="P62" s="9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2"/>
      <c r="FK62" s="62"/>
      <c r="FL62" s="62"/>
      <c r="FM62" s="62"/>
      <c r="FN62" s="62"/>
      <c r="FO62" s="62"/>
      <c r="FP62" s="62"/>
      <c r="FQ62" s="62"/>
      <c r="FR62" s="62"/>
      <c r="FS62" s="62"/>
      <c r="FT62" s="62"/>
      <c r="FU62" s="62"/>
      <c r="FV62" s="62"/>
      <c r="FW62" s="62"/>
      <c r="FX62" s="62"/>
      <c r="FY62" s="62"/>
      <c r="FZ62" s="62"/>
      <c r="GA62" s="62"/>
      <c r="GB62" s="62"/>
      <c r="GC62" s="62"/>
      <c r="GD62" s="62"/>
      <c r="GE62" s="62"/>
      <c r="GF62" s="62"/>
      <c r="GG62" s="62"/>
      <c r="GH62" s="62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62"/>
      <c r="GU62" s="62"/>
      <c r="GV62" s="62"/>
      <c r="GW62" s="62"/>
      <c r="GX62" s="62"/>
      <c r="GY62" s="62"/>
      <c r="GZ62" s="62"/>
      <c r="HA62" s="62"/>
      <c r="HB62" s="62"/>
      <c r="HC62" s="62"/>
      <c r="HD62" s="62"/>
      <c r="HE62" s="62"/>
      <c r="HF62" s="62"/>
      <c r="HG62" s="62"/>
      <c r="HH62" s="62"/>
      <c r="HI62" s="62"/>
      <c r="HJ62" s="62"/>
      <c r="HK62" s="62"/>
      <c r="HL62" s="62"/>
      <c r="HM62" s="62"/>
      <c r="HN62" s="62"/>
      <c r="HO62" s="62"/>
      <c r="HP62" s="62"/>
      <c r="HQ62" s="62"/>
      <c r="HR62" s="62"/>
      <c r="HS62" s="62"/>
      <c r="HT62" s="62"/>
      <c r="HU62" s="62"/>
      <c r="HV62" s="62"/>
      <c r="HW62" s="62"/>
      <c r="HX62" s="62"/>
      <c r="HY62" s="62"/>
      <c r="HZ62" s="62"/>
      <c r="IA62" s="62"/>
      <c r="IB62" s="62"/>
      <c r="IC62" s="62"/>
      <c r="ID62" s="62"/>
      <c r="IE62" s="62"/>
      <c r="IF62" s="62"/>
      <c r="IG62" s="62"/>
      <c r="IH62" s="62"/>
      <c r="II62" s="62"/>
      <c r="IJ62" s="62"/>
      <c r="IK62" s="62"/>
      <c r="IL62" s="62"/>
      <c r="IM62" s="62"/>
      <c r="IN62" s="62"/>
      <c r="IO62" s="62"/>
      <c r="IP62" s="62"/>
      <c r="IQ62" s="62"/>
      <c r="IR62" s="62"/>
    </row>
    <row r="63" spans="1:252" ht="15.75" x14ac:dyDescent="0.25">
      <c r="A63" s="31"/>
      <c r="B63" s="97"/>
      <c r="C63" s="97"/>
      <c r="D63" s="31"/>
      <c r="E63" s="31"/>
      <c r="F63" s="31"/>
      <c r="G63" s="31"/>
      <c r="K63" s="98"/>
      <c r="N63" s="92"/>
      <c r="O63" s="98"/>
      <c r="P63" s="9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A63" s="62"/>
      <c r="GB63" s="62"/>
      <c r="GC63" s="62"/>
      <c r="GD63" s="62"/>
      <c r="GE63" s="62"/>
      <c r="GF63" s="62"/>
      <c r="GG63" s="62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62"/>
      <c r="GV63" s="62"/>
      <c r="GW63" s="62"/>
      <c r="GX63" s="62"/>
      <c r="GY63" s="6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L63" s="62"/>
      <c r="HM63" s="62"/>
      <c r="HN63" s="62"/>
      <c r="HO63" s="62"/>
      <c r="HP63" s="62"/>
      <c r="HQ63" s="62"/>
      <c r="HR63" s="62"/>
      <c r="HS63" s="62"/>
      <c r="HT63" s="62"/>
      <c r="HU63" s="62"/>
      <c r="HV63" s="62"/>
      <c r="HW63" s="62"/>
      <c r="HX63" s="62"/>
      <c r="HY63" s="62"/>
      <c r="HZ63" s="62"/>
      <c r="IA63" s="62"/>
      <c r="IB63" s="62"/>
      <c r="IC63" s="62"/>
      <c r="ID63" s="62"/>
      <c r="IE63" s="62"/>
      <c r="IF63" s="62"/>
      <c r="IG63" s="62"/>
      <c r="IH63" s="62"/>
      <c r="II63" s="62"/>
      <c r="IJ63" s="62"/>
      <c r="IK63" s="62"/>
      <c r="IL63" s="62"/>
      <c r="IM63" s="62"/>
      <c r="IN63" s="62"/>
      <c r="IO63" s="62"/>
      <c r="IP63" s="62"/>
      <c r="IQ63" s="62"/>
      <c r="IR63" s="62"/>
    </row>
    <row r="64" spans="1:252" ht="15.75" x14ac:dyDescent="0.25">
      <c r="A64" s="112"/>
      <c r="B64" s="97">
        <v>28</v>
      </c>
      <c r="C64" s="97"/>
      <c r="D64" s="112" t="s">
        <v>664</v>
      </c>
      <c r="E64" s="31" t="s">
        <v>630</v>
      </c>
      <c r="F64" s="31">
        <v>187200</v>
      </c>
      <c r="G64" s="31">
        <v>72000</v>
      </c>
      <c r="H64" s="42">
        <f>ROUND(SUM(F64+G64)*60/100,0)</f>
        <v>155520</v>
      </c>
      <c r="I64" s="42">
        <f>ROUND(SUM(F64+G64)*30/100,0)</f>
        <v>77760</v>
      </c>
      <c r="J64" s="42">
        <f>5000*12</f>
        <v>60000</v>
      </c>
      <c r="K64" s="98"/>
      <c r="N64" s="92">
        <f>SUM(F64:M64)</f>
        <v>552480</v>
      </c>
      <c r="O64" s="98"/>
      <c r="P64" s="9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2"/>
      <c r="FK64" s="62"/>
      <c r="FL64" s="62"/>
      <c r="FM64" s="62"/>
      <c r="FN64" s="62"/>
      <c r="FO64" s="62"/>
      <c r="FP64" s="62"/>
      <c r="FQ64" s="62"/>
      <c r="FR64" s="62"/>
      <c r="FS64" s="62"/>
      <c r="FT64" s="62"/>
      <c r="FU64" s="62"/>
      <c r="FV64" s="62"/>
      <c r="FW64" s="62"/>
      <c r="FX64" s="62"/>
      <c r="FY64" s="62"/>
      <c r="FZ64" s="62"/>
      <c r="GA64" s="62"/>
      <c r="GB64" s="62"/>
      <c r="GC64" s="62"/>
      <c r="GD64" s="62"/>
      <c r="GE64" s="62"/>
      <c r="GF64" s="62"/>
      <c r="GG64" s="62"/>
      <c r="GH64" s="62"/>
      <c r="GI64" s="62"/>
      <c r="GJ64" s="62"/>
      <c r="GK64" s="62"/>
      <c r="GL64" s="62"/>
      <c r="GM64" s="62"/>
      <c r="GN64" s="62"/>
      <c r="GO64" s="62"/>
      <c r="GP64" s="62"/>
      <c r="GQ64" s="62"/>
      <c r="GR64" s="62"/>
      <c r="GS64" s="62"/>
      <c r="GT64" s="62"/>
      <c r="GU64" s="62"/>
      <c r="GV64" s="62"/>
      <c r="GW64" s="62"/>
      <c r="GX64" s="62"/>
      <c r="GY64" s="62"/>
      <c r="GZ64" s="62"/>
      <c r="HA64" s="62"/>
      <c r="HB64" s="62"/>
      <c r="HC64" s="62"/>
      <c r="HD64" s="62"/>
      <c r="HE64" s="62"/>
      <c r="HF64" s="62"/>
      <c r="HG64" s="62"/>
      <c r="HH64" s="62"/>
      <c r="HI64" s="62"/>
      <c r="HJ64" s="62"/>
      <c r="HK64" s="62"/>
      <c r="HL64" s="62"/>
      <c r="HM64" s="62"/>
      <c r="HN64" s="62"/>
      <c r="HO64" s="62"/>
      <c r="HP64" s="62"/>
      <c r="HQ64" s="62"/>
      <c r="HR64" s="62"/>
      <c r="HS64" s="62"/>
      <c r="HT64" s="62"/>
      <c r="HU64" s="62"/>
      <c r="HV64" s="62"/>
      <c r="HW64" s="62"/>
      <c r="HX64" s="62"/>
      <c r="HY64" s="62"/>
      <c r="HZ64" s="62"/>
      <c r="IA64" s="62"/>
      <c r="IB64" s="62"/>
      <c r="IC64" s="62"/>
      <c r="ID64" s="62"/>
      <c r="IE64" s="62"/>
      <c r="IF64" s="62"/>
      <c r="IG64" s="62"/>
      <c r="IH64" s="62"/>
      <c r="II64" s="62"/>
      <c r="IJ64" s="62"/>
      <c r="IK64" s="62"/>
      <c r="IL64" s="62"/>
      <c r="IM64" s="62"/>
      <c r="IN64" s="62"/>
      <c r="IO64" s="62"/>
      <c r="IP64" s="62"/>
      <c r="IQ64" s="62"/>
      <c r="IR64" s="62"/>
    </row>
    <row r="65" spans="1:252" ht="15.75" x14ac:dyDescent="0.25">
      <c r="A65" s="112"/>
      <c r="B65" s="97"/>
      <c r="C65" s="97"/>
      <c r="D65" s="112"/>
      <c r="E65" s="31"/>
      <c r="F65" s="31"/>
      <c r="G65" s="31"/>
      <c r="K65" s="98"/>
      <c r="N65" s="92"/>
      <c r="O65" s="98"/>
      <c r="P65" s="9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A65" s="62"/>
      <c r="HB65" s="62"/>
      <c r="HC65" s="62"/>
      <c r="HD65" s="62"/>
      <c r="HE65" s="6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B65" s="62"/>
      <c r="IC65" s="62"/>
      <c r="ID65" s="62"/>
      <c r="IE65" s="62"/>
      <c r="IF65" s="62"/>
      <c r="IG65" s="62"/>
      <c r="IH65" s="62"/>
      <c r="II65" s="62"/>
      <c r="IJ65" s="62"/>
      <c r="IK65" s="62"/>
      <c r="IL65" s="62"/>
      <c r="IM65" s="62"/>
      <c r="IN65" s="62"/>
      <c r="IO65" s="62"/>
      <c r="IP65" s="62"/>
      <c r="IQ65" s="62"/>
      <c r="IR65" s="62"/>
    </row>
    <row r="66" spans="1:252" ht="15.75" x14ac:dyDescent="0.25">
      <c r="A66" s="112"/>
      <c r="B66" s="97">
        <v>29</v>
      </c>
      <c r="C66" s="97"/>
      <c r="D66" s="31" t="s">
        <v>627</v>
      </c>
      <c r="E66" s="31" t="s">
        <v>630</v>
      </c>
      <c r="F66" s="31">
        <v>187200</v>
      </c>
      <c r="G66" s="31">
        <v>72000</v>
      </c>
      <c r="H66" s="42">
        <f>ROUND(SUM(F66+G66)*60/100,0)</f>
        <v>155520</v>
      </c>
      <c r="I66" s="42">
        <f>ROUND(SUM(F66+G66)*30/100,0)</f>
        <v>77760</v>
      </c>
      <c r="J66" s="42">
        <f>5000*12</f>
        <v>60000</v>
      </c>
      <c r="K66" s="98"/>
      <c r="N66" s="92">
        <f>SUM(F66:M66)</f>
        <v>552480</v>
      </c>
      <c r="O66" s="98"/>
      <c r="P66" s="9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A66" s="62"/>
      <c r="HB66" s="62"/>
      <c r="HC66" s="62"/>
      <c r="HD66" s="62"/>
      <c r="HE66" s="6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B66" s="62"/>
      <c r="IC66" s="62"/>
      <c r="ID66" s="62"/>
      <c r="IE66" s="62"/>
      <c r="IF66" s="62"/>
      <c r="IG66" s="62"/>
      <c r="IH66" s="62"/>
      <c r="II66" s="62"/>
      <c r="IJ66" s="62"/>
      <c r="IK66" s="62"/>
      <c r="IL66" s="62"/>
      <c r="IM66" s="62"/>
      <c r="IN66" s="62"/>
      <c r="IO66" s="62"/>
      <c r="IP66" s="62"/>
      <c r="IQ66" s="62"/>
      <c r="IR66" s="62"/>
    </row>
    <row r="67" spans="1:252" ht="15.75" x14ac:dyDescent="0.25">
      <c r="A67" s="112"/>
      <c r="B67" s="97"/>
      <c r="C67" s="97"/>
      <c r="D67" s="112"/>
      <c r="E67" s="31"/>
      <c r="F67" s="31"/>
      <c r="G67" s="31"/>
      <c r="K67" s="98"/>
      <c r="N67" s="92"/>
      <c r="O67" s="98"/>
      <c r="P67" s="9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A67" s="62"/>
      <c r="HB67" s="62"/>
      <c r="HC67" s="62"/>
      <c r="HD67" s="62"/>
      <c r="HE67" s="6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B67" s="62"/>
      <c r="IC67" s="62"/>
      <c r="ID67" s="62"/>
      <c r="IE67" s="62"/>
      <c r="IF67" s="62"/>
      <c r="IG67" s="62"/>
      <c r="IH67" s="62"/>
      <c r="II67" s="62"/>
      <c r="IJ67" s="62"/>
      <c r="IK67" s="62"/>
      <c r="IL67" s="62"/>
      <c r="IM67" s="62"/>
      <c r="IN67" s="62"/>
      <c r="IO67" s="62"/>
      <c r="IP67" s="62"/>
      <c r="IQ67" s="62"/>
      <c r="IR67" s="62"/>
    </row>
    <row r="68" spans="1:252" ht="15.75" x14ac:dyDescent="0.25">
      <c r="A68" s="112"/>
      <c r="B68" s="97">
        <v>30</v>
      </c>
      <c r="C68" s="97"/>
      <c r="D68" s="112" t="s">
        <v>651</v>
      </c>
      <c r="E68" s="31" t="s">
        <v>630</v>
      </c>
      <c r="F68" s="31">
        <v>187200</v>
      </c>
      <c r="G68" s="31">
        <v>72000</v>
      </c>
      <c r="H68" s="42">
        <f>ROUND(SUM(F68+G68)*60/100,0)</f>
        <v>155520</v>
      </c>
      <c r="I68" s="42">
        <f>ROUND(SUM(F68+G68)*30/100,0)</f>
        <v>77760</v>
      </c>
      <c r="J68" s="42">
        <f>5000*12</f>
        <v>60000</v>
      </c>
      <c r="K68" s="98"/>
      <c r="N68" s="92">
        <f>SUM(F68:M68)</f>
        <v>552480</v>
      </c>
      <c r="O68" s="98"/>
      <c r="P68" s="9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A68" s="62"/>
      <c r="HB68" s="62"/>
      <c r="HC68" s="62"/>
      <c r="HD68" s="62"/>
      <c r="HE68" s="6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B68" s="62"/>
      <c r="IC68" s="62"/>
      <c r="ID68" s="62"/>
      <c r="IE68" s="62"/>
      <c r="IF68" s="62"/>
      <c r="IG68" s="62"/>
      <c r="IH68" s="62"/>
      <c r="II68" s="62"/>
      <c r="IJ68" s="62"/>
      <c r="IK68" s="62"/>
      <c r="IL68" s="62"/>
      <c r="IM68" s="62"/>
      <c r="IN68" s="62"/>
      <c r="IO68" s="62"/>
      <c r="IP68" s="62"/>
      <c r="IQ68" s="62"/>
      <c r="IR68" s="62"/>
    </row>
    <row r="69" spans="1:252" ht="15.75" x14ac:dyDescent="0.25">
      <c r="A69" s="112"/>
      <c r="B69" s="97"/>
      <c r="C69" s="97"/>
      <c r="D69" s="112"/>
      <c r="E69" s="31"/>
      <c r="F69" s="31"/>
      <c r="G69" s="31"/>
      <c r="K69" s="98"/>
      <c r="N69" s="92"/>
      <c r="O69" s="98"/>
      <c r="P69" s="9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A69" s="62"/>
      <c r="HB69" s="62"/>
      <c r="HC69" s="62"/>
      <c r="HD69" s="62"/>
      <c r="HE69" s="6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B69" s="62"/>
      <c r="IC69" s="62"/>
      <c r="ID69" s="62"/>
      <c r="IE69" s="62"/>
      <c r="IF69" s="62"/>
      <c r="IG69" s="62"/>
      <c r="IH69" s="62"/>
      <c r="II69" s="62"/>
      <c r="IJ69" s="62"/>
      <c r="IK69" s="62"/>
      <c r="IL69" s="62"/>
      <c r="IM69" s="62"/>
      <c r="IN69" s="62"/>
      <c r="IO69" s="62"/>
      <c r="IP69" s="62"/>
      <c r="IQ69" s="62"/>
      <c r="IR69" s="62"/>
    </row>
    <row r="70" spans="1:252" ht="15.75" x14ac:dyDescent="0.25">
      <c r="A70" s="112"/>
      <c r="B70" s="97">
        <v>31</v>
      </c>
      <c r="C70" s="97"/>
      <c r="D70" s="112" t="s">
        <v>652</v>
      </c>
      <c r="E70" s="31" t="s">
        <v>630</v>
      </c>
      <c r="F70" s="31">
        <v>187200</v>
      </c>
      <c r="G70" s="31">
        <v>72000</v>
      </c>
      <c r="H70" s="42">
        <f>ROUND(SUM(F70+G70)*60/100,0)</f>
        <v>155520</v>
      </c>
      <c r="I70" s="42">
        <f>ROUND(SUM(F70+G70)*30/100,0)</f>
        <v>77760</v>
      </c>
      <c r="J70" s="42">
        <f>5000*12</f>
        <v>60000</v>
      </c>
      <c r="K70" s="98"/>
      <c r="N70" s="92">
        <f>SUM(F70:M70)</f>
        <v>552480</v>
      </c>
      <c r="O70" s="98"/>
      <c r="P70" s="9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A70" s="62"/>
      <c r="HB70" s="62"/>
      <c r="HC70" s="62"/>
      <c r="HD70" s="62"/>
      <c r="HE70" s="6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B70" s="62"/>
      <c r="IC70" s="62"/>
      <c r="ID70" s="62"/>
      <c r="IE70" s="62"/>
      <c r="IF70" s="62"/>
      <c r="IG70" s="62"/>
      <c r="IH70" s="62"/>
      <c r="II70" s="62"/>
      <c r="IJ70" s="62"/>
      <c r="IK70" s="62"/>
      <c r="IL70" s="62"/>
      <c r="IM70" s="62"/>
      <c r="IN70" s="62"/>
      <c r="IO70" s="62"/>
      <c r="IP70" s="62"/>
      <c r="IQ70" s="62"/>
      <c r="IR70" s="62"/>
    </row>
    <row r="71" spans="1:252" ht="15.75" x14ac:dyDescent="0.25">
      <c r="A71" s="112"/>
      <c r="B71" s="97"/>
      <c r="C71" s="97"/>
      <c r="D71" s="112"/>
      <c r="E71" s="31"/>
      <c r="F71" s="31"/>
      <c r="G71" s="31"/>
      <c r="K71" s="98"/>
      <c r="N71" s="92"/>
      <c r="O71" s="98"/>
      <c r="P71" s="9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2"/>
      <c r="FK71" s="62"/>
      <c r="FL71" s="62"/>
      <c r="FM71" s="62"/>
      <c r="FN71" s="62"/>
      <c r="FO71" s="62"/>
      <c r="FP71" s="62"/>
      <c r="FQ71" s="62"/>
      <c r="FR71" s="62"/>
      <c r="FS71" s="62"/>
      <c r="FT71" s="62"/>
      <c r="FU71" s="62"/>
      <c r="FV71" s="62"/>
      <c r="FW71" s="62"/>
      <c r="FX71" s="62"/>
      <c r="FY71" s="62"/>
      <c r="FZ71" s="62"/>
      <c r="GA71" s="62"/>
      <c r="GB71" s="62"/>
      <c r="GC71" s="62"/>
      <c r="GD71" s="62"/>
      <c r="GE71" s="62"/>
      <c r="GF71" s="62"/>
      <c r="GG71" s="62"/>
      <c r="GH71" s="62"/>
      <c r="GI71" s="62"/>
      <c r="GJ71" s="62"/>
      <c r="GK71" s="62"/>
      <c r="GL71" s="62"/>
      <c r="GM71" s="62"/>
      <c r="GN71" s="62"/>
      <c r="GO71" s="62"/>
      <c r="GP71" s="62"/>
      <c r="GQ71" s="62"/>
      <c r="GR71" s="62"/>
      <c r="GS71" s="62"/>
      <c r="GT71" s="62"/>
      <c r="GU71" s="62"/>
      <c r="GV71" s="62"/>
      <c r="GW71" s="62"/>
      <c r="GX71" s="62"/>
      <c r="GY71" s="62"/>
      <c r="GZ71" s="62"/>
      <c r="HA71" s="62"/>
      <c r="HB71" s="62"/>
      <c r="HC71" s="62"/>
      <c r="HD71" s="62"/>
      <c r="HE71" s="62"/>
      <c r="HF71" s="62"/>
      <c r="HG71" s="62"/>
      <c r="HH71" s="62"/>
      <c r="HI71" s="62"/>
      <c r="HJ71" s="62"/>
      <c r="HK71" s="62"/>
      <c r="HL71" s="62"/>
      <c r="HM71" s="62"/>
      <c r="HN71" s="62"/>
      <c r="HO71" s="62"/>
      <c r="HP71" s="62"/>
      <c r="HQ71" s="62"/>
      <c r="HR71" s="62"/>
      <c r="HS71" s="62"/>
      <c r="HT71" s="62"/>
      <c r="HU71" s="62"/>
      <c r="HV71" s="62"/>
      <c r="HW71" s="62"/>
      <c r="HX71" s="62"/>
      <c r="HY71" s="62"/>
      <c r="HZ71" s="62"/>
      <c r="IA71" s="62"/>
      <c r="IB71" s="62"/>
      <c r="IC71" s="62"/>
      <c r="ID71" s="62"/>
      <c r="IE71" s="62"/>
      <c r="IF71" s="62"/>
      <c r="IG71" s="62"/>
      <c r="IH71" s="62"/>
      <c r="II71" s="62"/>
      <c r="IJ71" s="62"/>
      <c r="IK71" s="62"/>
      <c r="IL71" s="62"/>
      <c r="IM71" s="62"/>
      <c r="IN71" s="62"/>
      <c r="IO71" s="62"/>
      <c r="IP71" s="62"/>
      <c r="IQ71" s="62"/>
      <c r="IR71" s="62"/>
    </row>
    <row r="72" spans="1:252" ht="15.75" x14ac:dyDescent="0.25">
      <c r="A72" s="112"/>
      <c r="B72" s="97">
        <v>32</v>
      </c>
      <c r="C72" s="97"/>
      <c r="D72" s="112" t="s">
        <v>653</v>
      </c>
      <c r="E72" s="31" t="s">
        <v>630</v>
      </c>
      <c r="F72" s="31">
        <v>187200</v>
      </c>
      <c r="G72" s="31">
        <v>72000</v>
      </c>
      <c r="H72" s="42">
        <f>ROUND(SUM(F72+G72)*60/100,0)</f>
        <v>155520</v>
      </c>
      <c r="I72" s="42">
        <f>ROUND(SUM(F72+G72)*30/100,0)</f>
        <v>77760</v>
      </c>
      <c r="J72" s="42">
        <f>5000*12</f>
        <v>60000</v>
      </c>
      <c r="K72" s="98"/>
      <c r="N72" s="92">
        <f>SUM(F72:M72)</f>
        <v>552480</v>
      </c>
      <c r="O72" s="98"/>
      <c r="P72" s="9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2"/>
      <c r="FL72" s="62"/>
      <c r="FM72" s="62"/>
      <c r="FN72" s="62"/>
      <c r="FO72" s="62"/>
      <c r="FP72" s="62"/>
      <c r="FQ72" s="62"/>
      <c r="FR72" s="62"/>
      <c r="FS72" s="62"/>
      <c r="FT72" s="62"/>
      <c r="FU72" s="62"/>
      <c r="FV72" s="62"/>
      <c r="FW72" s="62"/>
      <c r="FX72" s="62"/>
      <c r="FY72" s="62"/>
      <c r="FZ72" s="62"/>
      <c r="GA72" s="62"/>
      <c r="GB72" s="62"/>
      <c r="GC72" s="62"/>
      <c r="GD72" s="62"/>
      <c r="GE72" s="62"/>
      <c r="GF72" s="62"/>
      <c r="GG72" s="62"/>
      <c r="GH72" s="62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62"/>
      <c r="GU72" s="62"/>
      <c r="GV72" s="62"/>
      <c r="GW72" s="62"/>
      <c r="GX72" s="62"/>
      <c r="GY72" s="62"/>
      <c r="GZ72" s="62"/>
      <c r="HA72" s="62"/>
      <c r="HB72" s="62"/>
      <c r="HC72" s="62"/>
      <c r="HD72" s="62"/>
      <c r="HE72" s="62"/>
      <c r="HF72" s="62"/>
      <c r="HG72" s="62"/>
      <c r="HH72" s="62"/>
      <c r="HI72" s="62"/>
      <c r="HJ72" s="62"/>
      <c r="HK72" s="62"/>
      <c r="HL72" s="62"/>
      <c r="HM72" s="62"/>
      <c r="HN72" s="62"/>
      <c r="HO72" s="62"/>
      <c r="HP72" s="62"/>
      <c r="HQ72" s="62"/>
      <c r="HR72" s="62"/>
      <c r="HS72" s="62"/>
      <c r="HT72" s="62"/>
      <c r="HU72" s="62"/>
      <c r="HV72" s="62"/>
      <c r="HW72" s="62"/>
      <c r="HX72" s="62"/>
      <c r="HY72" s="62"/>
      <c r="HZ72" s="62"/>
      <c r="IA72" s="62"/>
      <c r="IB72" s="62"/>
      <c r="IC72" s="62"/>
      <c r="ID72" s="62"/>
      <c r="IE72" s="62"/>
      <c r="IF72" s="62"/>
      <c r="IG72" s="62"/>
      <c r="IH72" s="62"/>
      <c r="II72" s="62"/>
      <c r="IJ72" s="62"/>
      <c r="IK72" s="62"/>
      <c r="IL72" s="62"/>
      <c r="IM72" s="62"/>
      <c r="IN72" s="62"/>
      <c r="IO72" s="62"/>
      <c r="IP72" s="62"/>
      <c r="IQ72" s="62"/>
      <c r="IR72" s="62"/>
    </row>
    <row r="73" spans="1:252" ht="15.75" x14ac:dyDescent="0.25">
      <c r="A73" s="112"/>
      <c r="B73" s="97"/>
      <c r="C73" s="97"/>
      <c r="D73" s="112"/>
      <c r="E73" s="31"/>
      <c r="F73" s="31"/>
      <c r="G73" s="31"/>
      <c r="K73" s="98"/>
      <c r="N73" s="92"/>
      <c r="O73" s="98"/>
      <c r="P73" s="9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  <c r="FW73" s="62"/>
      <c r="FX73" s="62"/>
      <c r="FY73" s="62"/>
      <c r="FZ73" s="62"/>
      <c r="GA73" s="62"/>
      <c r="GB73" s="62"/>
      <c r="GC73" s="62"/>
      <c r="GD73" s="62"/>
      <c r="GE73" s="62"/>
      <c r="GF73" s="62"/>
      <c r="GG73" s="62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62"/>
      <c r="GU73" s="62"/>
      <c r="GV73" s="62"/>
      <c r="GW73" s="62"/>
      <c r="GX73" s="62"/>
      <c r="GY73" s="6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  <c r="HK73" s="62"/>
      <c r="HL73" s="62"/>
      <c r="HM73" s="62"/>
      <c r="HN73" s="62"/>
      <c r="HO73" s="62"/>
      <c r="HP73" s="62"/>
      <c r="HQ73" s="62"/>
      <c r="HR73" s="62"/>
      <c r="HS73" s="62"/>
      <c r="HT73" s="62"/>
      <c r="HU73" s="62"/>
      <c r="HV73" s="62"/>
      <c r="HW73" s="62"/>
      <c r="HX73" s="62"/>
      <c r="HY73" s="62"/>
      <c r="HZ73" s="62"/>
      <c r="IA73" s="62"/>
      <c r="IB73" s="62"/>
      <c r="IC73" s="62"/>
      <c r="ID73" s="62"/>
      <c r="IE73" s="62"/>
      <c r="IF73" s="62"/>
      <c r="IG73" s="62"/>
      <c r="IH73" s="62"/>
      <c r="II73" s="62"/>
      <c r="IJ73" s="62"/>
      <c r="IK73" s="62"/>
      <c r="IL73" s="62"/>
      <c r="IM73" s="62"/>
      <c r="IN73" s="62"/>
      <c r="IO73" s="62"/>
      <c r="IP73" s="62"/>
      <c r="IQ73" s="62"/>
      <c r="IR73" s="62"/>
    </row>
    <row r="74" spans="1:252" ht="15.75" x14ac:dyDescent="0.25">
      <c r="A74" s="112"/>
      <c r="B74" s="97">
        <v>33</v>
      </c>
      <c r="C74" s="97"/>
      <c r="D74" s="112" t="s">
        <v>654</v>
      </c>
      <c r="E74" s="31" t="s">
        <v>630</v>
      </c>
      <c r="F74" s="31">
        <v>187200</v>
      </c>
      <c r="G74" s="31">
        <v>72000</v>
      </c>
      <c r="H74" s="42">
        <f>ROUND(SUM(F74+G74)*60/100,0)</f>
        <v>155520</v>
      </c>
      <c r="I74" s="42">
        <f>ROUND(SUM(F74+G74)*30/100,0)</f>
        <v>77760</v>
      </c>
      <c r="J74" s="42">
        <f>5000*12</f>
        <v>60000</v>
      </c>
      <c r="K74" s="98"/>
      <c r="N74" s="92">
        <f>SUM(F74:M74)</f>
        <v>552480</v>
      </c>
      <c r="O74" s="98"/>
      <c r="P74" s="9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  <c r="FK74" s="62"/>
      <c r="FL74" s="62"/>
      <c r="FM74" s="62"/>
      <c r="FN74" s="62"/>
      <c r="FO74" s="62"/>
      <c r="FP74" s="62"/>
      <c r="FQ74" s="62"/>
      <c r="FR74" s="62"/>
      <c r="FS74" s="62"/>
      <c r="FT74" s="62"/>
      <c r="FU74" s="62"/>
      <c r="FV74" s="62"/>
      <c r="FW74" s="62"/>
      <c r="FX74" s="62"/>
      <c r="FY74" s="62"/>
      <c r="FZ74" s="62"/>
      <c r="GA74" s="62"/>
      <c r="GB74" s="62"/>
      <c r="GC74" s="62"/>
      <c r="GD74" s="62"/>
      <c r="GE74" s="62"/>
      <c r="GF74" s="62"/>
      <c r="GG74" s="62"/>
      <c r="GH74" s="62"/>
      <c r="GI74" s="62"/>
      <c r="GJ74" s="62"/>
      <c r="GK74" s="62"/>
      <c r="GL74" s="62"/>
      <c r="GM74" s="62"/>
      <c r="GN74" s="62"/>
      <c r="GO74" s="62"/>
      <c r="GP74" s="62"/>
      <c r="GQ74" s="62"/>
      <c r="GR74" s="62"/>
      <c r="GS74" s="62"/>
      <c r="GT74" s="62"/>
      <c r="GU74" s="62"/>
      <c r="GV74" s="62"/>
      <c r="GW74" s="62"/>
      <c r="GX74" s="62"/>
      <c r="GY74" s="62"/>
      <c r="GZ74" s="62"/>
      <c r="HA74" s="62"/>
      <c r="HB74" s="62"/>
      <c r="HC74" s="62"/>
      <c r="HD74" s="62"/>
      <c r="HE74" s="62"/>
      <c r="HF74" s="62"/>
      <c r="HG74" s="62"/>
      <c r="HH74" s="62"/>
      <c r="HI74" s="62"/>
      <c r="HJ74" s="62"/>
      <c r="HK74" s="62"/>
      <c r="HL74" s="62"/>
      <c r="HM74" s="62"/>
      <c r="HN74" s="62"/>
      <c r="HO74" s="62"/>
      <c r="HP74" s="62"/>
      <c r="HQ74" s="62"/>
      <c r="HR74" s="62"/>
      <c r="HS74" s="62"/>
      <c r="HT74" s="62"/>
      <c r="HU74" s="62"/>
      <c r="HV74" s="62"/>
      <c r="HW74" s="62"/>
      <c r="HX74" s="62"/>
      <c r="HY74" s="62"/>
      <c r="HZ74" s="62"/>
      <c r="IA74" s="62"/>
      <c r="IB74" s="62"/>
      <c r="IC74" s="62"/>
      <c r="ID74" s="62"/>
      <c r="IE74" s="62"/>
      <c r="IF74" s="62"/>
      <c r="IG74" s="62"/>
      <c r="IH74" s="62"/>
      <c r="II74" s="62"/>
      <c r="IJ74" s="62"/>
      <c r="IK74" s="62"/>
      <c r="IL74" s="62"/>
      <c r="IM74" s="62"/>
      <c r="IN74" s="62"/>
      <c r="IO74" s="62"/>
      <c r="IP74" s="62"/>
      <c r="IQ74" s="62"/>
      <c r="IR74" s="62"/>
    </row>
    <row r="75" spans="1:252" ht="15.75" x14ac:dyDescent="0.25">
      <c r="A75" s="112"/>
      <c r="B75" s="97"/>
      <c r="C75" s="97"/>
      <c r="D75" s="112"/>
      <c r="E75" s="31"/>
      <c r="F75" s="31"/>
      <c r="G75" s="31"/>
      <c r="K75" s="98"/>
      <c r="N75" s="92"/>
      <c r="O75" s="98"/>
      <c r="P75" s="9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2"/>
      <c r="FK75" s="62"/>
      <c r="FL75" s="62"/>
      <c r="FM75" s="62"/>
      <c r="FN75" s="62"/>
      <c r="FO75" s="62"/>
      <c r="FP75" s="62"/>
      <c r="FQ75" s="62"/>
      <c r="FR75" s="62"/>
      <c r="FS75" s="62"/>
      <c r="FT75" s="62"/>
      <c r="FU75" s="62"/>
      <c r="FV75" s="62"/>
      <c r="FW75" s="62"/>
      <c r="FX75" s="62"/>
      <c r="FY75" s="62"/>
      <c r="FZ75" s="62"/>
      <c r="GA75" s="62"/>
      <c r="GB75" s="62"/>
      <c r="GC75" s="62"/>
      <c r="GD75" s="62"/>
      <c r="GE75" s="62"/>
      <c r="GF75" s="62"/>
      <c r="GG75" s="62"/>
      <c r="GH75" s="62"/>
      <c r="GI75" s="62"/>
      <c r="GJ75" s="62"/>
      <c r="GK75" s="62"/>
      <c r="GL75" s="62"/>
      <c r="GM75" s="62"/>
      <c r="GN75" s="62"/>
      <c r="GO75" s="62"/>
      <c r="GP75" s="62"/>
      <c r="GQ75" s="62"/>
      <c r="GR75" s="62"/>
      <c r="GS75" s="62"/>
      <c r="GT75" s="62"/>
      <c r="GU75" s="62"/>
      <c r="GV75" s="62"/>
      <c r="GW75" s="62"/>
      <c r="GX75" s="62"/>
      <c r="GY75" s="62"/>
      <c r="GZ75" s="62"/>
      <c r="HA75" s="62"/>
      <c r="HB75" s="62"/>
      <c r="HC75" s="62"/>
      <c r="HD75" s="62"/>
      <c r="HE75" s="62"/>
      <c r="HF75" s="62"/>
      <c r="HG75" s="62"/>
      <c r="HH75" s="62"/>
      <c r="HI75" s="62"/>
      <c r="HJ75" s="62"/>
      <c r="HK75" s="62"/>
      <c r="HL75" s="62"/>
      <c r="HM75" s="62"/>
      <c r="HN75" s="62"/>
      <c r="HO75" s="62"/>
      <c r="HP75" s="62"/>
      <c r="HQ75" s="62"/>
      <c r="HR75" s="62"/>
      <c r="HS75" s="62"/>
      <c r="HT75" s="62"/>
      <c r="HU75" s="62"/>
      <c r="HV75" s="62"/>
      <c r="HW75" s="62"/>
      <c r="HX75" s="62"/>
      <c r="HY75" s="62"/>
      <c r="HZ75" s="62"/>
      <c r="IA75" s="62"/>
      <c r="IB75" s="62"/>
      <c r="IC75" s="62"/>
      <c r="ID75" s="62"/>
      <c r="IE75" s="62"/>
      <c r="IF75" s="62"/>
      <c r="IG75" s="62"/>
      <c r="IH75" s="62"/>
      <c r="II75" s="62"/>
      <c r="IJ75" s="62"/>
      <c r="IK75" s="62"/>
      <c r="IL75" s="62"/>
      <c r="IM75" s="62"/>
      <c r="IN75" s="62"/>
      <c r="IO75" s="62"/>
      <c r="IP75" s="62"/>
      <c r="IQ75" s="62"/>
      <c r="IR75" s="62"/>
    </row>
    <row r="76" spans="1:252" ht="15.75" x14ac:dyDescent="0.25">
      <c r="A76" s="112"/>
      <c r="B76" s="97">
        <v>34</v>
      </c>
      <c r="C76" s="97"/>
      <c r="D76" s="112" t="s">
        <v>655</v>
      </c>
      <c r="E76" s="31" t="s">
        <v>630</v>
      </c>
      <c r="F76" s="31">
        <v>187200</v>
      </c>
      <c r="G76" s="31">
        <v>72000</v>
      </c>
      <c r="H76" s="42">
        <f>ROUND(SUM(F76+G76)*60/100,0)</f>
        <v>155520</v>
      </c>
      <c r="I76" s="42">
        <f>ROUND(SUM(F76+G76)*30/100,0)</f>
        <v>77760</v>
      </c>
      <c r="J76" s="42">
        <f>5000*12</f>
        <v>60000</v>
      </c>
      <c r="K76" s="98"/>
      <c r="N76" s="92">
        <f>SUM(F76:M76)</f>
        <v>552480</v>
      </c>
      <c r="O76" s="98"/>
      <c r="P76" s="9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62"/>
      <c r="GV76" s="62"/>
      <c r="GW76" s="62"/>
      <c r="GX76" s="62"/>
      <c r="GY76" s="6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  <c r="HK76" s="62"/>
      <c r="HL76" s="62"/>
      <c r="HM76" s="62"/>
      <c r="HN76" s="62"/>
      <c r="HO76" s="62"/>
      <c r="HP76" s="62"/>
      <c r="HQ76" s="62"/>
      <c r="HR76" s="62"/>
      <c r="HS76" s="62"/>
      <c r="HT76" s="62"/>
      <c r="HU76" s="62"/>
      <c r="HV76" s="62"/>
      <c r="HW76" s="62"/>
      <c r="HX76" s="62"/>
      <c r="HY76" s="62"/>
      <c r="HZ76" s="62"/>
      <c r="IA76" s="62"/>
      <c r="IB76" s="62"/>
      <c r="IC76" s="62"/>
      <c r="ID76" s="62"/>
      <c r="IE76" s="62"/>
      <c r="IF76" s="62"/>
      <c r="IG76" s="62"/>
      <c r="IH76" s="62"/>
      <c r="II76" s="62"/>
      <c r="IJ76" s="62"/>
      <c r="IK76" s="62"/>
      <c r="IL76" s="62"/>
      <c r="IM76" s="62"/>
      <c r="IN76" s="62"/>
      <c r="IO76" s="62"/>
      <c r="IP76" s="62"/>
      <c r="IQ76" s="62"/>
      <c r="IR76" s="62"/>
    </row>
    <row r="77" spans="1:252" ht="15.75" x14ac:dyDescent="0.25">
      <c r="A77" s="112"/>
      <c r="B77" s="97"/>
      <c r="C77" s="97"/>
      <c r="D77" s="59"/>
      <c r="E77" s="59"/>
      <c r="F77" s="31"/>
      <c r="G77" s="31"/>
      <c r="K77" s="98"/>
      <c r="N77" s="92"/>
      <c r="O77" s="98"/>
      <c r="P77" s="9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O77" s="62"/>
      <c r="FP77" s="62"/>
      <c r="FQ77" s="62"/>
      <c r="FR77" s="62"/>
      <c r="FS77" s="62"/>
      <c r="FT77" s="62"/>
      <c r="FU77" s="62"/>
      <c r="FV77" s="62"/>
      <c r="FW77" s="62"/>
      <c r="FX77" s="62"/>
      <c r="FY77" s="62"/>
      <c r="FZ77" s="62"/>
      <c r="GA77" s="62"/>
      <c r="GB77" s="62"/>
      <c r="GC77" s="62"/>
      <c r="GD77" s="62"/>
      <c r="GE77" s="62"/>
      <c r="GF77" s="62"/>
      <c r="GG77" s="62"/>
      <c r="GH77" s="62"/>
      <c r="GI77" s="62"/>
      <c r="GJ77" s="62"/>
      <c r="GK77" s="62"/>
      <c r="GL77" s="62"/>
      <c r="GM77" s="62"/>
      <c r="GN77" s="62"/>
      <c r="GO77" s="62"/>
      <c r="GP77" s="62"/>
      <c r="GQ77" s="62"/>
      <c r="GR77" s="62"/>
      <c r="GS77" s="62"/>
      <c r="GT77" s="62"/>
      <c r="GU77" s="62"/>
      <c r="GV77" s="62"/>
      <c r="GW77" s="62"/>
      <c r="GX77" s="62"/>
      <c r="GY77" s="62"/>
      <c r="GZ77" s="62"/>
      <c r="HA77" s="62"/>
      <c r="HB77" s="62"/>
      <c r="HC77" s="62"/>
      <c r="HD77" s="62"/>
      <c r="HE77" s="62"/>
      <c r="HF77" s="62"/>
      <c r="HG77" s="62"/>
      <c r="HH77" s="62"/>
      <c r="HI77" s="62"/>
      <c r="HJ77" s="62"/>
      <c r="HK77" s="62"/>
      <c r="HL77" s="62"/>
      <c r="HM77" s="62"/>
      <c r="HN77" s="62"/>
      <c r="HO77" s="62"/>
      <c r="HP77" s="62"/>
      <c r="HQ77" s="62"/>
      <c r="HR77" s="62"/>
      <c r="HS77" s="62"/>
      <c r="HT77" s="62"/>
      <c r="HU77" s="62"/>
      <c r="HV77" s="62"/>
      <c r="HW77" s="62"/>
      <c r="HX77" s="62"/>
      <c r="HY77" s="62"/>
      <c r="HZ77" s="62"/>
      <c r="IA77" s="62"/>
      <c r="IB77" s="62"/>
      <c r="IC77" s="62"/>
      <c r="ID77" s="62"/>
      <c r="IE77" s="62"/>
      <c r="IF77" s="62"/>
      <c r="IG77" s="62"/>
      <c r="IH77" s="62"/>
      <c r="II77" s="62"/>
      <c r="IJ77" s="62"/>
      <c r="IK77" s="62"/>
      <c r="IL77" s="62"/>
      <c r="IM77" s="62"/>
      <c r="IN77" s="62"/>
      <c r="IO77" s="62"/>
      <c r="IP77" s="62"/>
      <c r="IQ77" s="62"/>
      <c r="IR77" s="62"/>
    </row>
    <row r="78" spans="1:252" ht="15.75" x14ac:dyDescent="0.25">
      <c r="A78" s="31"/>
      <c r="B78" s="97">
        <v>35</v>
      </c>
      <c r="C78" s="97"/>
      <c r="D78" s="31" t="s">
        <v>663</v>
      </c>
      <c r="E78" s="31" t="s">
        <v>527</v>
      </c>
      <c r="F78" s="31">
        <f>15600*7*12</f>
        <v>1310400</v>
      </c>
      <c r="G78" s="31">
        <f>6000*7*12</f>
        <v>504000</v>
      </c>
      <c r="H78" s="42">
        <f>ROUND(SUM(F78+G78)*60/100,0)</f>
        <v>1088640</v>
      </c>
      <c r="I78" s="42">
        <f>ROUND(SUM(F78+G78)*30/100,0)</f>
        <v>544320</v>
      </c>
      <c r="J78" s="42">
        <f>5000*7*12</f>
        <v>420000</v>
      </c>
      <c r="K78" s="98"/>
      <c r="N78" s="92">
        <f>SUM(F78:M78)</f>
        <v>3867360</v>
      </c>
      <c r="P78" s="9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2"/>
      <c r="FL78" s="62"/>
      <c r="FM78" s="62"/>
      <c r="FN78" s="62"/>
      <c r="FO78" s="62"/>
      <c r="FP78" s="62"/>
      <c r="FQ78" s="62"/>
      <c r="FR78" s="62"/>
      <c r="FS78" s="62"/>
      <c r="FT78" s="62"/>
      <c r="FU78" s="62"/>
      <c r="FV78" s="62"/>
      <c r="FW78" s="62"/>
      <c r="FX78" s="62"/>
      <c r="FY78" s="62"/>
      <c r="FZ78" s="62"/>
      <c r="GA78" s="62"/>
      <c r="GB78" s="62"/>
      <c r="GC78" s="62"/>
      <c r="GD78" s="62"/>
      <c r="GE78" s="62"/>
      <c r="GF78" s="62"/>
      <c r="GG78" s="62"/>
      <c r="GH78" s="62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62"/>
      <c r="GU78" s="62"/>
      <c r="GV78" s="62"/>
      <c r="GW78" s="62"/>
      <c r="GX78" s="62"/>
      <c r="GY78" s="62"/>
      <c r="GZ78" s="62"/>
      <c r="HA78" s="62"/>
      <c r="HB78" s="62"/>
      <c r="HC78" s="62"/>
      <c r="HD78" s="62"/>
      <c r="HE78" s="62"/>
      <c r="HF78" s="62"/>
      <c r="HG78" s="62"/>
      <c r="HH78" s="62"/>
      <c r="HI78" s="62"/>
      <c r="HJ78" s="62"/>
      <c r="HK78" s="62"/>
      <c r="HL78" s="62"/>
      <c r="HM78" s="62"/>
      <c r="HN78" s="62"/>
      <c r="HO78" s="62"/>
      <c r="HP78" s="62"/>
      <c r="HQ78" s="62"/>
      <c r="HR78" s="62"/>
      <c r="HS78" s="62"/>
      <c r="HT78" s="62"/>
      <c r="HU78" s="62"/>
      <c r="HV78" s="62"/>
      <c r="HW78" s="62"/>
      <c r="HX78" s="62"/>
      <c r="HY78" s="62"/>
      <c r="HZ78" s="62"/>
      <c r="IA78" s="62"/>
      <c r="IB78" s="62"/>
      <c r="IC78" s="62"/>
      <c r="ID78" s="62"/>
      <c r="IE78" s="62"/>
      <c r="IF78" s="62"/>
      <c r="IG78" s="62"/>
      <c r="IH78" s="62"/>
      <c r="II78" s="62"/>
      <c r="IJ78" s="62"/>
      <c r="IK78" s="62"/>
      <c r="IL78" s="62"/>
      <c r="IM78" s="62"/>
      <c r="IN78" s="62"/>
      <c r="IO78" s="62"/>
      <c r="IP78" s="62"/>
      <c r="IQ78" s="62"/>
      <c r="IR78" s="62"/>
    </row>
    <row r="79" spans="1:252" ht="15.75" x14ac:dyDescent="0.25">
      <c r="A79" s="31"/>
      <c r="B79" s="97"/>
      <c r="C79" s="97"/>
      <c r="F79" s="31"/>
      <c r="G79" s="31"/>
      <c r="K79" s="98"/>
      <c r="N79" s="92"/>
      <c r="P79" s="9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2"/>
      <c r="FK79" s="62"/>
      <c r="FL79" s="62"/>
      <c r="FM79" s="62"/>
      <c r="FN79" s="62"/>
      <c r="FO79" s="62"/>
      <c r="FP79" s="62"/>
      <c r="FQ79" s="62"/>
      <c r="FR79" s="62"/>
      <c r="FS79" s="62"/>
      <c r="FT79" s="62"/>
      <c r="FU79" s="62"/>
      <c r="FV79" s="62"/>
      <c r="FW79" s="62"/>
      <c r="FX79" s="62"/>
      <c r="FY79" s="62"/>
      <c r="FZ79" s="62"/>
      <c r="GA79" s="62"/>
      <c r="GB79" s="62"/>
      <c r="GC79" s="62"/>
      <c r="GD79" s="62"/>
      <c r="GE79" s="62"/>
      <c r="GF79" s="62"/>
      <c r="GG79" s="62"/>
      <c r="GH79" s="62"/>
      <c r="GI79" s="62"/>
      <c r="GJ79" s="62"/>
      <c r="GK79" s="62"/>
      <c r="GL79" s="62"/>
      <c r="GM79" s="62"/>
      <c r="GN79" s="62"/>
      <c r="GO79" s="62"/>
      <c r="GP79" s="62"/>
      <c r="GQ79" s="62"/>
      <c r="GR79" s="62"/>
      <c r="GS79" s="62"/>
      <c r="GT79" s="62"/>
      <c r="GU79" s="62"/>
      <c r="GV79" s="62"/>
      <c r="GW79" s="62"/>
      <c r="GX79" s="62"/>
      <c r="GY79" s="62"/>
      <c r="GZ79" s="62"/>
      <c r="HA79" s="62"/>
      <c r="HB79" s="62"/>
      <c r="HC79" s="62"/>
      <c r="HD79" s="62"/>
      <c r="HE79" s="62"/>
      <c r="HF79" s="62"/>
      <c r="HG79" s="62"/>
      <c r="HH79" s="62"/>
      <c r="HI79" s="62"/>
      <c r="HJ79" s="62"/>
      <c r="HK79" s="62"/>
      <c r="HL79" s="62"/>
      <c r="HM79" s="62"/>
      <c r="HN79" s="62"/>
      <c r="HO79" s="62"/>
      <c r="HP79" s="62"/>
      <c r="HQ79" s="62"/>
      <c r="HR79" s="62"/>
      <c r="HS79" s="62"/>
      <c r="HT79" s="62"/>
      <c r="HU79" s="62"/>
      <c r="HV79" s="62"/>
      <c r="HW79" s="62"/>
      <c r="HX79" s="62"/>
      <c r="HY79" s="62"/>
      <c r="HZ79" s="62"/>
      <c r="IA79" s="62"/>
      <c r="IB79" s="62"/>
      <c r="IC79" s="62"/>
      <c r="ID79" s="62"/>
      <c r="IE79" s="62"/>
      <c r="IF79" s="62"/>
      <c r="IG79" s="62"/>
      <c r="IH79" s="62"/>
      <c r="II79" s="62"/>
      <c r="IJ79" s="62"/>
      <c r="IK79" s="62"/>
      <c r="IL79" s="62"/>
      <c r="IM79" s="62"/>
      <c r="IN79" s="62"/>
      <c r="IO79" s="62"/>
      <c r="IP79" s="62"/>
      <c r="IQ79" s="62"/>
      <c r="IR79" s="62"/>
    </row>
    <row r="80" spans="1:252" ht="15.75" x14ac:dyDescent="0.25">
      <c r="A80" s="31"/>
      <c r="B80" s="97">
        <v>36</v>
      </c>
      <c r="C80" s="97"/>
      <c r="D80" s="31" t="s">
        <v>247</v>
      </c>
      <c r="E80" s="31" t="s">
        <v>509</v>
      </c>
      <c r="F80" s="31">
        <v>253200</v>
      </c>
      <c r="G80" s="31">
        <f>5400*12</f>
        <v>64800</v>
      </c>
      <c r="H80" s="42">
        <f>ROUND(SUM(F80+G80)*60/100,0)</f>
        <v>190800</v>
      </c>
      <c r="I80" s="42">
        <f>ROUND(SUM(F80+G80)*30/100,0)</f>
        <v>95400</v>
      </c>
      <c r="J80" s="42">
        <f>5000*12</f>
        <v>60000</v>
      </c>
      <c r="K80" s="98"/>
      <c r="N80" s="92">
        <f>SUM(F80:M80)</f>
        <v>664200</v>
      </c>
      <c r="P80" s="9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/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/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2"/>
      <c r="FK80" s="62"/>
      <c r="FL80" s="62"/>
      <c r="FM80" s="62"/>
      <c r="FN80" s="62"/>
      <c r="FO80" s="62"/>
      <c r="FP80" s="62"/>
      <c r="FQ80" s="62"/>
      <c r="FR80" s="62"/>
      <c r="FS80" s="62"/>
      <c r="FT80" s="62"/>
      <c r="FU80" s="62"/>
      <c r="FV80" s="62"/>
      <c r="FW80" s="62"/>
      <c r="FX80" s="62"/>
      <c r="FY80" s="62"/>
      <c r="FZ80" s="62"/>
      <c r="GA80" s="62"/>
      <c r="GB80" s="62"/>
      <c r="GC80" s="62"/>
      <c r="GD80" s="62"/>
      <c r="GE80" s="62"/>
      <c r="GF80" s="62"/>
      <c r="GG80" s="62"/>
      <c r="GH80" s="62"/>
      <c r="GI80" s="62"/>
      <c r="GJ80" s="62"/>
      <c r="GK80" s="62"/>
      <c r="GL80" s="62"/>
      <c r="GM80" s="62"/>
      <c r="GN80" s="62"/>
      <c r="GO80" s="62"/>
      <c r="GP80" s="62"/>
      <c r="GQ80" s="62"/>
      <c r="GR80" s="62"/>
      <c r="GS80" s="62"/>
      <c r="GT80" s="62"/>
      <c r="GU80" s="62"/>
      <c r="GV80" s="62"/>
      <c r="GW80" s="62"/>
      <c r="GX80" s="62"/>
      <c r="GY80" s="62"/>
      <c r="GZ80" s="62"/>
      <c r="HA80" s="62"/>
      <c r="HB80" s="62"/>
      <c r="HC80" s="62"/>
      <c r="HD80" s="62"/>
      <c r="HE80" s="62"/>
      <c r="HF80" s="62"/>
      <c r="HG80" s="62"/>
      <c r="HH80" s="62"/>
      <c r="HI80" s="62"/>
      <c r="HJ80" s="62"/>
      <c r="HK80" s="62"/>
      <c r="HL80" s="62"/>
      <c r="HM80" s="62"/>
      <c r="HN80" s="62"/>
      <c r="HO80" s="62"/>
      <c r="HP80" s="62"/>
      <c r="HQ80" s="62"/>
      <c r="HR80" s="62"/>
      <c r="HS80" s="62"/>
      <c r="HT80" s="62"/>
      <c r="HU80" s="62"/>
      <c r="HV80" s="62"/>
      <c r="HW80" s="62"/>
      <c r="HX80" s="62"/>
      <c r="HY80" s="62"/>
      <c r="HZ80" s="62"/>
      <c r="IA80" s="62"/>
      <c r="IB80" s="62"/>
      <c r="IC80" s="62"/>
      <c r="ID80" s="62"/>
      <c r="IE80" s="62"/>
      <c r="IF80" s="62"/>
      <c r="IG80" s="62"/>
      <c r="IH80" s="62"/>
      <c r="II80" s="62"/>
      <c r="IJ80" s="62"/>
      <c r="IK80" s="62"/>
      <c r="IL80" s="62"/>
      <c r="IM80" s="62"/>
      <c r="IN80" s="62"/>
      <c r="IO80" s="62"/>
      <c r="IP80" s="62"/>
      <c r="IQ80" s="62"/>
      <c r="IR80" s="62"/>
    </row>
    <row r="81" spans="1:252" ht="15.75" x14ac:dyDescent="0.25">
      <c r="A81" s="31"/>
      <c r="B81" s="62"/>
      <c r="C81" s="62"/>
      <c r="D81" s="31"/>
      <c r="F81" s="31"/>
      <c r="G81" s="31"/>
      <c r="K81" s="98"/>
      <c r="N81" s="92"/>
      <c r="P81" s="9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2"/>
      <c r="FK81" s="62"/>
      <c r="FL81" s="62"/>
      <c r="FM81" s="62"/>
      <c r="FN81" s="62"/>
      <c r="FO81" s="62"/>
      <c r="FP81" s="62"/>
      <c r="FQ81" s="62"/>
      <c r="FR81" s="62"/>
      <c r="FS81" s="62"/>
      <c r="FT81" s="62"/>
      <c r="FU81" s="62"/>
      <c r="FV81" s="62"/>
      <c r="FW81" s="62"/>
      <c r="FX81" s="62"/>
      <c r="FY81" s="62"/>
      <c r="FZ81" s="62"/>
      <c r="GA81" s="62"/>
      <c r="GB81" s="62"/>
      <c r="GC81" s="62"/>
      <c r="GD81" s="62"/>
      <c r="GE81" s="62"/>
      <c r="GF81" s="62"/>
      <c r="GG81" s="62"/>
      <c r="GH81" s="62"/>
      <c r="GI81" s="62"/>
      <c r="GJ81" s="62"/>
      <c r="GK81" s="62"/>
      <c r="GL81" s="62"/>
      <c r="GM81" s="62"/>
      <c r="GN81" s="62"/>
      <c r="GO81" s="62"/>
      <c r="GP81" s="62"/>
      <c r="GQ81" s="62"/>
      <c r="GR81" s="62"/>
      <c r="GS81" s="62"/>
      <c r="GT81" s="62"/>
      <c r="GU81" s="62"/>
      <c r="GV81" s="62"/>
      <c r="GW81" s="62"/>
      <c r="GX81" s="62"/>
      <c r="GY81" s="62"/>
      <c r="GZ81" s="62"/>
      <c r="HA81" s="62"/>
      <c r="HB81" s="62"/>
      <c r="HC81" s="62"/>
      <c r="HD81" s="62"/>
      <c r="HE81" s="62"/>
      <c r="HF81" s="62"/>
      <c r="HG81" s="62"/>
      <c r="HH81" s="62"/>
      <c r="HI81" s="62"/>
      <c r="HJ81" s="62"/>
      <c r="HK81" s="62"/>
      <c r="HL81" s="62"/>
      <c r="HM81" s="62"/>
      <c r="HN81" s="62"/>
      <c r="HO81" s="62"/>
      <c r="HP81" s="62"/>
      <c r="HQ81" s="62"/>
      <c r="HR81" s="62"/>
      <c r="HS81" s="62"/>
      <c r="HT81" s="62"/>
      <c r="HU81" s="62"/>
      <c r="HV81" s="62"/>
      <c r="HW81" s="62"/>
      <c r="HX81" s="62"/>
      <c r="HY81" s="62"/>
      <c r="HZ81" s="62"/>
      <c r="IA81" s="62"/>
      <c r="IB81" s="62"/>
      <c r="IC81" s="62"/>
      <c r="ID81" s="62"/>
      <c r="IE81" s="62"/>
      <c r="IF81" s="62"/>
      <c r="IG81" s="62"/>
      <c r="IH81" s="62"/>
      <c r="II81" s="62"/>
      <c r="IJ81" s="62"/>
      <c r="IK81" s="62"/>
      <c r="IL81" s="62"/>
      <c r="IM81" s="62"/>
      <c r="IN81" s="62"/>
      <c r="IO81" s="62"/>
      <c r="IP81" s="62"/>
      <c r="IQ81" s="62"/>
      <c r="IR81" s="62"/>
    </row>
    <row r="82" spans="1:252" ht="15.75" x14ac:dyDescent="0.25">
      <c r="B82" s="97">
        <v>37</v>
      </c>
      <c r="C82" s="97"/>
      <c r="D82" s="31" t="s">
        <v>405</v>
      </c>
      <c r="E82" s="31" t="s">
        <v>510</v>
      </c>
      <c r="F82" s="31">
        <v>230040</v>
      </c>
      <c r="G82" s="31">
        <f>5400*12</f>
        <v>64800</v>
      </c>
      <c r="H82" s="42">
        <f>ROUND(SUM(F82+G82)*60/100,0)</f>
        <v>176904</v>
      </c>
      <c r="I82" s="42">
        <f>ROUND(SUM(F82+G82)*30/100,0)</f>
        <v>88452</v>
      </c>
      <c r="J82" s="42">
        <f>5000*12</f>
        <v>60000</v>
      </c>
      <c r="K82" s="98"/>
      <c r="N82" s="92">
        <f>SUM(F82:M82)</f>
        <v>620196</v>
      </c>
      <c r="P82" s="9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2"/>
      <c r="FK82" s="62"/>
      <c r="FL82" s="62"/>
      <c r="FM82" s="62"/>
      <c r="FN82" s="62"/>
      <c r="FO82" s="62"/>
      <c r="FP82" s="62"/>
      <c r="FQ82" s="62"/>
      <c r="FR82" s="62"/>
      <c r="FS82" s="62"/>
      <c r="FT82" s="62"/>
      <c r="FU82" s="62"/>
      <c r="FV82" s="62"/>
      <c r="FW82" s="62"/>
      <c r="FX82" s="62"/>
      <c r="FY82" s="62"/>
      <c r="FZ82" s="62"/>
      <c r="GA82" s="62"/>
      <c r="GB82" s="62"/>
      <c r="GC82" s="62"/>
      <c r="GD82" s="62"/>
      <c r="GE82" s="62"/>
      <c r="GF82" s="62"/>
      <c r="GG82" s="62"/>
      <c r="GH82" s="62"/>
      <c r="GI82" s="62"/>
      <c r="GJ82" s="62"/>
      <c r="GK82" s="62"/>
      <c r="GL82" s="62"/>
      <c r="GM82" s="62"/>
      <c r="GN82" s="62"/>
      <c r="GO82" s="62"/>
      <c r="GP82" s="62"/>
      <c r="GQ82" s="62"/>
      <c r="GR82" s="62"/>
      <c r="GS82" s="62"/>
      <c r="GT82" s="62"/>
      <c r="GU82" s="62"/>
      <c r="GV82" s="62"/>
      <c r="GW82" s="62"/>
      <c r="GX82" s="62"/>
      <c r="GY82" s="62"/>
      <c r="GZ82" s="62"/>
      <c r="HA82" s="62"/>
      <c r="HB82" s="62"/>
      <c r="HC82" s="62"/>
      <c r="HD82" s="62"/>
      <c r="HE82" s="62"/>
      <c r="HF82" s="62"/>
      <c r="HG82" s="62"/>
      <c r="HH82" s="62"/>
      <c r="HI82" s="62"/>
      <c r="HJ82" s="62"/>
      <c r="HK82" s="62"/>
      <c r="HL82" s="62"/>
      <c r="HM82" s="62"/>
      <c r="HN82" s="62"/>
      <c r="HO82" s="62"/>
      <c r="HP82" s="62"/>
      <c r="HQ82" s="62"/>
      <c r="HR82" s="62"/>
      <c r="HS82" s="62"/>
      <c r="HT82" s="62"/>
      <c r="HU82" s="62"/>
      <c r="HV82" s="62"/>
      <c r="HW82" s="62"/>
      <c r="HX82" s="62"/>
      <c r="HY82" s="62"/>
      <c r="HZ82" s="62"/>
      <c r="IA82" s="62"/>
      <c r="IB82" s="62"/>
      <c r="IC82" s="62"/>
      <c r="ID82" s="62"/>
      <c r="IE82" s="62"/>
      <c r="IF82" s="62"/>
      <c r="IG82" s="62"/>
      <c r="IH82" s="62"/>
      <c r="II82" s="62"/>
      <c r="IJ82" s="62"/>
      <c r="IK82" s="62"/>
      <c r="IL82" s="62"/>
      <c r="IM82" s="62"/>
      <c r="IN82" s="62"/>
      <c r="IO82" s="62"/>
      <c r="IP82" s="62"/>
      <c r="IQ82" s="62"/>
      <c r="IR82" s="62"/>
    </row>
    <row r="83" spans="1:252" ht="15.75" x14ac:dyDescent="0.25">
      <c r="A83" s="62"/>
      <c r="B83" s="92"/>
      <c r="C83" s="92"/>
      <c r="L83" s="98"/>
      <c r="N83" s="9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2"/>
      <c r="FK83" s="62"/>
      <c r="FL83" s="62"/>
      <c r="FM83" s="62"/>
      <c r="FN83" s="62"/>
      <c r="FO83" s="62"/>
      <c r="FP83" s="62"/>
      <c r="FQ83" s="62"/>
      <c r="FR83" s="62"/>
      <c r="FS83" s="62"/>
      <c r="FT83" s="62"/>
      <c r="FU83" s="62"/>
      <c r="FV83" s="62"/>
      <c r="FW83" s="62"/>
      <c r="FX83" s="62"/>
      <c r="FY83" s="62"/>
      <c r="FZ83" s="62"/>
      <c r="GA83" s="62"/>
      <c r="GB83" s="62"/>
      <c r="GC83" s="62"/>
      <c r="GD83" s="62"/>
      <c r="GE83" s="62"/>
      <c r="GF83" s="62"/>
      <c r="GG83" s="62"/>
      <c r="GH83" s="62"/>
      <c r="GI83" s="62"/>
      <c r="GJ83" s="62"/>
      <c r="GK83" s="62"/>
      <c r="GL83" s="62"/>
      <c r="GM83" s="62"/>
      <c r="GN83" s="62"/>
      <c r="GO83" s="62"/>
      <c r="GP83" s="62"/>
      <c r="GQ83" s="62"/>
      <c r="GR83" s="62"/>
      <c r="GS83" s="62"/>
      <c r="GT83" s="62"/>
      <c r="GU83" s="62"/>
      <c r="GV83" s="62"/>
      <c r="GW83" s="62"/>
      <c r="GX83" s="62"/>
      <c r="GY83" s="62"/>
      <c r="GZ83" s="62"/>
      <c r="HA83" s="62"/>
      <c r="HB83" s="62"/>
      <c r="HC83" s="62"/>
      <c r="HD83" s="62"/>
      <c r="HE83" s="62"/>
      <c r="HF83" s="62"/>
      <c r="HG83" s="62"/>
      <c r="HH83" s="62"/>
      <c r="HI83" s="62"/>
      <c r="HJ83" s="62"/>
      <c r="HK83" s="62"/>
      <c r="HL83" s="62"/>
      <c r="HM83" s="62"/>
      <c r="HN83" s="62"/>
      <c r="HO83" s="62"/>
      <c r="HP83" s="62"/>
      <c r="HQ83" s="62"/>
      <c r="HR83" s="62"/>
      <c r="HS83" s="62"/>
      <c r="HT83" s="62"/>
      <c r="HU83" s="62"/>
      <c r="HV83" s="62"/>
      <c r="HW83" s="62"/>
      <c r="HX83" s="62"/>
      <c r="HY83" s="62"/>
      <c r="HZ83" s="62"/>
      <c r="IA83" s="62"/>
      <c r="IB83" s="62"/>
      <c r="IC83" s="62"/>
      <c r="ID83" s="62"/>
      <c r="IE83" s="62"/>
      <c r="IF83" s="62"/>
      <c r="IG83" s="62"/>
      <c r="IH83" s="62"/>
      <c r="II83" s="62"/>
      <c r="IJ83" s="62"/>
      <c r="IK83" s="62"/>
      <c r="IL83" s="62"/>
      <c r="IM83" s="62"/>
      <c r="IN83" s="62"/>
      <c r="IO83" s="62"/>
      <c r="IP83" s="62"/>
      <c r="IQ83" s="62"/>
      <c r="IR83" s="62"/>
    </row>
    <row r="84" spans="1:252" ht="15.75" x14ac:dyDescent="0.25">
      <c r="A84" s="62"/>
      <c r="B84" s="99"/>
      <c r="C84" s="99"/>
      <c r="F84" s="99"/>
      <c r="G84" s="99"/>
      <c r="H84" s="99"/>
      <c r="I84" s="99"/>
      <c r="J84" s="99"/>
      <c r="K84" s="99"/>
      <c r="L84" s="100"/>
      <c r="M84" s="99"/>
      <c r="N84" s="101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2"/>
      <c r="FK84" s="62"/>
      <c r="FL84" s="62"/>
      <c r="FM84" s="62"/>
      <c r="FN84" s="62"/>
      <c r="FO84" s="62"/>
      <c r="FP84" s="62"/>
      <c r="FQ84" s="62"/>
      <c r="FR84" s="62"/>
      <c r="FS84" s="62"/>
      <c r="FT84" s="62"/>
      <c r="FU84" s="62"/>
      <c r="FV84" s="62"/>
      <c r="FW84" s="62"/>
      <c r="FX84" s="62"/>
      <c r="FY84" s="62"/>
      <c r="FZ84" s="62"/>
      <c r="GA84" s="62"/>
      <c r="GB84" s="62"/>
      <c r="GC84" s="62"/>
      <c r="GD84" s="62"/>
      <c r="GE84" s="62"/>
      <c r="GF84" s="62"/>
      <c r="GG84" s="62"/>
      <c r="GH84" s="62"/>
      <c r="GI84" s="62"/>
      <c r="GJ84" s="62"/>
      <c r="GK84" s="62"/>
      <c r="GL84" s="62"/>
      <c r="GM84" s="62"/>
      <c r="GN84" s="62"/>
      <c r="GO84" s="62"/>
      <c r="GP84" s="62"/>
      <c r="GQ84" s="62"/>
      <c r="GR84" s="62"/>
      <c r="GS84" s="62"/>
      <c r="GT84" s="62"/>
      <c r="GU84" s="62"/>
      <c r="GV84" s="62"/>
      <c r="GW84" s="62"/>
      <c r="GX84" s="62"/>
      <c r="GY84" s="62"/>
      <c r="GZ84" s="62"/>
      <c r="HA84" s="62"/>
      <c r="HB84" s="62"/>
      <c r="HC84" s="62"/>
      <c r="HD84" s="62"/>
      <c r="HE84" s="62"/>
      <c r="HF84" s="62"/>
      <c r="HG84" s="62"/>
      <c r="HH84" s="62"/>
      <c r="HI84" s="62"/>
      <c r="HJ84" s="62"/>
      <c r="HK84" s="62"/>
      <c r="HL84" s="62"/>
      <c r="HM84" s="62"/>
      <c r="HN84" s="62"/>
      <c r="HO84" s="62"/>
      <c r="HP84" s="62"/>
      <c r="HQ84" s="62"/>
      <c r="HR84" s="62"/>
      <c r="HS84" s="62"/>
      <c r="HT84" s="62"/>
      <c r="HU84" s="62"/>
      <c r="HV84" s="62"/>
      <c r="HW84" s="62"/>
      <c r="HX84" s="62"/>
      <c r="HY84" s="62"/>
      <c r="HZ84" s="62"/>
      <c r="IA84" s="62"/>
      <c r="IB84" s="62"/>
      <c r="IC84" s="62"/>
      <c r="ID84" s="62"/>
      <c r="IE84" s="62"/>
      <c r="IF84" s="62"/>
      <c r="IG84" s="62"/>
      <c r="IH84" s="62"/>
      <c r="II84" s="62"/>
      <c r="IJ84" s="62"/>
      <c r="IK84" s="62"/>
      <c r="IL84" s="62"/>
      <c r="IM84" s="62"/>
      <c r="IN84" s="62"/>
      <c r="IO84" s="62"/>
      <c r="IP84" s="62"/>
      <c r="IQ84" s="62"/>
      <c r="IR84" s="62"/>
    </row>
    <row r="85" spans="1:252" ht="16.5" thickBot="1" x14ac:dyDescent="0.3">
      <c r="A85" s="62"/>
      <c r="D85" s="92"/>
      <c r="E85" s="92"/>
      <c r="F85" s="118">
        <f t="shared" ref="F85:N85" si="0">SUM(F9:F84)</f>
        <v>13327560</v>
      </c>
      <c r="G85" s="118">
        <f t="shared" si="0"/>
        <v>3435600</v>
      </c>
      <c r="H85" s="118">
        <f t="shared" si="0"/>
        <v>10057896</v>
      </c>
      <c r="I85" s="118">
        <f t="shared" si="0"/>
        <v>5028948</v>
      </c>
      <c r="J85" s="118">
        <f t="shared" si="0"/>
        <v>2520000</v>
      </c>
      <c r="K85" s="118">
        <f t="shared" si="0"/>
        <v>0</v>
      </c>
      <c r="L85" s="118">
        <f t="shared" si="0"/>
        <v>565365</v>
      </c>
      <c r="M85" s="118">
        <f t="shared" si="0"/>
        <v>0</v>
      </c>
      <c r="N85" s="118">
        <f t="shared" si="0"/>
        <v>34935369</v>
      </c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  <c r="FK85" s="62"/>
      <c r="FL85" s="62"/>
      <c r="FM85" s="62"/>
      <c r="FN85" s="62"/>
      <c r="FO85" s="62"/>
      <c r="FP85" s="62"/>
      <c r="FQ85" s="62"/>
      <c r="FR85" s="62"/>
      <c r="FS85" s="62"/>
      <c r="FT85" s="62"/>
      <c r="FU85" s="62"/>
      <c r="FV85" s="62"/>
      <c r="FW85" s="62"/>
      <c r="FX85" s="62"/>
      <c r="FY85" s="62"/>
      <c r="FZ85" s="62"/>
      <c r="GA85" s="62"/>
      <c r="GB85" s="62"/>
      <c r="GC85" s="62"/>
      <c r="GD85" s="62"/>
      <c r="GE85" s="62"/>
      <c r="GF85" s="62"/>
      <c r="GG85" s="62"/>
      <c r="GH85" s="62"/>
      <c r="GI85" s="62"/>
      <c r="GJ85" s="62"/>
      <c r="GK85" s="62"/>
      <c r="GL85" s="62"/>
      <c r="GM85" s="62"/>
      <c r="GN85" s="62"/>
      <c r="GO85" s="62"/>
      <c r="GP85" s="62"/>
      <c r="GQ85" s="62"/>
      <c r="GR85" s="62"/>
      <c r="GS85" s="62"/>
      <c r="GT85" s="62"/>
      <c r="GU85" s="62"/>
      <c r="GV85" s="62"/>
      <c r="GW85" s="62"/>
      <c r="GX85" s="62"/>
      <c r="GY85" s="62"/>
      <c r="GZ85" s="62"/>
      <c r="HA85" s="62"/>
      <c r="HB85" s="62"/>
      <c r="HC85" s="62"/>
      <c r="HD85" s="62"/>
      <c r="HE85" s="62"/>
      <c r="HF85" s="62"/>
      <c r="HG85" s="62"/>
      <c r="HH85" s="62"/>
      <c r="HI85" s="62"/>
      <c r="HJ85" s="62"/>
      <c r="HK85" s="62"/>
      <c r="HL85" s="62"/>
      <c r="HM85" s="62"/>
      <c r="HN85" s="62"/>
      <c r="HO85" s="62"/>
      <c r="HP85" s="62"/>
      <c r="HQ85" s="62"/>
      <c r="HR85" s="62"/>
      <c r="HS85" s="62"/>
      <c r="HT85" s="62"/>
      <c r="HU85" s="62"/>
      <c r="HV85" s="62"/>
      <c r="HW85" s="62"/>
      <c r="HX85" s="62"/>
      <c r="HY85" s="62"/>
      <c r="HZ85" s="62"/>
      <c r="IA85" s="62"/>
      <c r="IB85" s="62"/>
      <c r="IC85" s="62"/>
      <c r="ID85" s="62"/>
      <c r="IE85" s="62"/>
      <c r="IF85" s="62"/>
      <c r="IG85" s="62"/>
      <c r="IH85" s="62"/>
      <c r="II85" s="62"/>
      <c r="IJ85" s="62"/>
      <c r="IK85" s="62"/>
      <c r="IL85" s="62"/>
      <c r="IM85" s="62"/>
      <c r="IN85" s="62"/>
      <c r="IO85" s="62"/>
      <c r="IP85" s="62"/>
      <c r="IQ85" s="62"/>
      <c r="IR85" s="62"/>
    </row>
    <row r="86" spans="1:252" ht="15.75" thickTop="1" x14ac:dyDescent="0.2">
      <c r="A86" s="62"/>
      <c r="F86" s="99"/>
      <c r="G86" s="99"/>
      <c r="H86" s="99"/>
      <c r="I86" s="99"/>
      <c r="J86" s="99"/>
      <c r="K86" s="99"/>
      <c r="L86" s="100"/>
      <c r="M86" s="99"/>
      <c r="N86" s="99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2"/>
      <c r="FK86" s="62"/>
      <c r="FL86" s="62"/>
      <c r="FM86" s="62"/>
      <c r="FN86" s="62"/>
      <c r="FO86" s="62"/>
      <c r="FP86" s="62"/>
      <c r="FQ86" s="62"/>
      <c r="FR86" s="62"/>
      <c r="FS86" s="62"/>
      <c r="FT86" s="62"/>
      <c r="FU86" s="62"/>
      <c r="FV86" s="62"/>
      <c r="FW86" s="62"/>
      <c r="FX86" s="62"/>
      <c r="FY86" s="62"/>
      <c r="FZ86" s="62"/>
      <c r="GA86" s="62"/>
      <c r="GB86" s="62"/>
      <c r="GC86" s="62"/>
      <c r="GD86" s="62"/>
      <c r="GE86" s="62"/>
      <c r="GF86" s="62"/>
      <c r="GG86" s="62"/>
      <c r="GH86" s="62"/>
      <c r="GI86" s="62"/>
      <c r="GJ86" s="62"/>
      <c r="GK86" s="62"/>
      <c r="GL86" s="62"/>
      <c r="GM86" s="62"/>
      <c r="GN86" s="62"/>
      <c r="GO86" s="62"/>
      <c r="GP86" s="62"/>
      <c r="GQ86" s="62"/>
      <c r="GR86" s="62"/>
      <c r="GS86" s="62"/>
      <c r="GT86" s="62"/>
      <c r="GU86" s="62"/>
      <c r="GV86" s="62"/>
      <c r="GW86" s="62"/>
      <c r="GX86" s="62"/>
      <c r="GY86" s="62"/>
      <c r="GZ86" s="62"/>
      <c r="HA86" s="62"/>
      <c r="HB86" s="62"/>
      <c r="HC86" s="62"/>
      <c r="HD86" s="62"/>
      <c r="HE86" s="62"/>
      <c r="HF86" s="62"/>
      <c r="HG86" s="62"/>
      <c r="HH86" s="62"/>
      <c r="HI86" s="62"/>
      <c r="HJ86" s="62"/>
      <c r="HK86" s="62"/>
      <c r="HL86" s="62"/>
      <c r="HM86" s="62"/>
      <c r="HN86" s="62"/>
      <c r="HO86" s="62"/>
      <c r="HP86" s="62"/>
      <c r="HQ86" s="62"/>
      <c r="HR86" s="62"/>
      <c r="HS86" s="62"/>
      <c r="HT86" s="62"/>
      <c r="HU86" s="62"/>
      <c r="HV86" s="62"/>
      <c r="HW86" s="62"/>
      <c r="HX86" s="62"/>
      <c r="HY86" s="62"/>
      <c r="HZ86" s="62"/>
      <c r="IA86" s="62"/>
      <c r="IB86" s="62"/>
      <c r="IC86" s="62"/>
      <c r="ID86" s="62"/>
      <c r="IE86" s="62"/>
      <c r="IF86" s="62"/>
      <c r="IG86" s="62"/>
      <c r="IH86" s="62"/>
      <c r="II86" s="62"/>
      <c r="IJ86" s="62"/>
      <c r="IK86" s="62"/>
      <c r="IL86" s="62"/>
      <c r="IM86" s="62"/>
      <c r="IN86" s="62"/>
      <c r="IO86" s="62"/>
      <c r="IP86" s="62"/>
      <c r="IQ86" s="62"/>
      <c r="IR86" s="62"/>
    </row>
    <row r="87" spans="1:252" ht="15.75" x14ac:dyDescent="0.25">
      <c r="A87" s="62"/>
      <c r="N87" s="9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/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2"/>
      <c r="FK87" s="62"/>
      <c r="FL87" s="62"/>
      <c r="FM87" s="62"/>
      <c r="FN87" s="62"/>
      <c r="FO87" s="62"/>
      <c r="FP87" s="62"/>
      <c r="FQ87" s="62"/>
      <c r="FR87" s="62"/>
      <c r="FS87" s="62"/>
      <c r="FT87" s="62"/>
      <c r="FU87" s="62"/>
      <c r="FV87" s="62"/>
      <c r="FW87" s="62"/>
      <c r="FX87" s="62"/>
      <c r="FY87" s="62"/>
      <c r="FZ87" s="62"/>
      <c r="GA87" s="62"/>
      <c r="GB87" s="62"/>
      <c r="GC87" s="62"/>
      <c r="GD87" s="62"/>
      <c r="GE87" s="62"/>
      <c r="GF87" s="62"/>
      <c r="GG87" s="62"/>
      <c r="GH87" s="62"/>
      <c r="GI87" s="62"/>
      <c r="GJ87" s="62"/>
      <c r="GK87" s="62"/>
      <c r="GL87" s="62"/>
      <c r="GM87" s="62"/>
      <c r="GN87" s="62"/>
      <c r="GO87" s="62"/>
      <c r="GP87" s="62"/>
      <c r="GQ87" s="62"/>
      <c r="GR87" s="62"/>
      <c r="GS87" s="62"/>
      <c r="GT87" s="62"/>
      <c r="GU87" s="62"/>
      <c r="GV87" s="62"/>
      <c r="GW87" s="62"/>
      <c r="GX87" s="62"/>
      <c r="GY87" s="62"/>
      <c r="GZ87" s="62"/>
      <c r="HA87" s="62"/>
      <c r="HB87" s="62"/>
      <c r="HC87" s="62"/>
      <c r="HD87" s="62"/>
      <c r="HE87" s="62"/>
      <c r="HF87" s="62"/>
      <c r="HG87" s="62"/>
      <c r="HH87" s="62"/>
      <c r="HI87" s="62"/>
      <c r="HJ87" s="62"/>
      <c r="HK87" s="62"/>
      <c r="HL87" s="62"/>
      <c r="HM87" s="62"/>
      <c r="HN87" s="62"/>
      <c r="HO87" s="62"/>
      <c r="HP87" s="62"/>
      <c r="HQ87" s="62"/>
      <c r="HR87" s="62"/>
      <c r="HS87" s="62"/>
      <c r="HT87" s="62"/>
      <c r="HU87" s="62"/>
      <c r="HV87" s="62"/>
      <c r="HW87" s="62"/>
      <c r="HX87" s="62"/>
      <c r="HY87" s="62"/>
      <c r="HZ87" s="62"/>
      <c r="IA87" s="62"/>
      <c r="IB87" s="62"/>
      <c r="IC87" s="62"/>
      <c r="ID87" s="62"/>
      <c r="IE87" s="62"/>
      <c r="IF87" s="62"/>
      <c r="IG87" s="62"/>
      <c r="IH87" s="62"/>
      <c r="II87" s="62"/>
      <c r="IJ87" s="62"/>
      <c r="IK87" s="62"/>
      <c r="IL87" s="62"/>
      <c r="IM87" s="62"/>
      <c r="IN87" s="62"/>
      <c r="IO87" s="62"/>
      <c r="IP87" s="62"/>
      <c r="IQ87" s="62"/>
      <c r="IR87" s="62"/>
    </row>
    <row r="88" spans="1:252" ht="15.75" x14ac:dyDescent="0.25">
      <c r="A88" s="62"/>
      <c r="N88" s="9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2"/>
      <c r="FK88" s="62"/>
      <c r="FL88" s="62"/>
      <c r="FM88" s="62"/>
      <c r="FN88" s="62"/>
      <c r="FO88" s="62"/>
      <c r="FP88" s="62"/>
      <c r="FQ88" s="62"/>
      <c r="FR88" s="62"/>
      <c r="FS88" s="62"/>
      <c r="FT88" s="62"/>
      <c r="FU88" s="62"/>
      <c r="FV88" s="62"/>
      <c r="FW88" s="62"/>
      <c r="FX88" s="62"/>
      <c r="FY88" s="62"/>
      <c r="FZ88" s="62"/>
      <c r="GA88" s="62"/>
      <c r="GB88" s="62"/>
      <c r="GC88" s="62"/>
      <c r="GD88" s="62"/>
      <c r="GE88" s="62"/>
      <c r="GF88" s="62"/>
      <c r="GG88" s="62"/>
      <c r="GH88" s="62"/>
      <c r="GI88" s="62"/>
      <c r="GJ88" s="62"/>
      <c r="GK88" s="62"/>
      <c r="GL88" s="62"/>
      <c r="GM88" s="62"/>
      <c r="GN88" s="62"/>
      <c r="GO88" s="62"/>
      <c r="GP88" s="62"/>
      <c r="GQ88" s="62"/>
      <c r="GR88" s="62"/>
      <c r="GS88" s="62"/>
      <c r="GT88" s="62"/>
      <c r="GU88" s="62"/>
      <c r="GV88" s="62"/>
      <c r="GW88" s="62"/>
      <c r="GX88" s="62"/>
      <c r="GY88" s="62"/>
      <c r="GZ88" s="62"/>
      <c r="HA88" s="62"/>
      <c r="HB88" s="62"/>
      <c r="HC88" s="62"/>
      <c r="HD88" s="62"/>
      <c r="HE88" s="62"/>
      <c r="HF88" s="62"/>
      <c r="HG88" s="62"/>
      <c r="HH88" s="62"/>
      <c r="HI88" s="62"/>
      <c r="HJ88" s="62"/>
      <c r="HK88" s="62"/>
      <c r="HL88" s="62"/>
      <c r="HM88" s="62"/>
      <c r="HN88" s="62"/>
      <c r="HO88" s="62"/>
      <c r="HP88" s="62"/>
      <c r="HQ88" s="62"/>
      <c r="HR88" s="62"/>
      <c r="HS88" s="62"/>
      <c r="HT88" s="62"/>
      <c r="HU88" s="62"/>
      <c r="HV88" s="62"/>
      <c r="HW88" s="62"/>
      <c r="HX88" s="62"/>
      <c r="HY88" s="62"/>
      <c r="HZ88" s="62"/>
      <c r="IA88" s="62"/>
      <c r="IB88" s="62"/>
      <c r="IC88" s="62"/>
      <c r="ID88" s="62"/>
      <c r="IE88" s="62"/>
      <c r="IF88" s="62"/>
      <c r="IG88" s="62"/>
      <c r="IH88" s="62"/>
      <c r="II88" s="62"/>
      <c r="IJ88" s="62"/>
      <c r="IK88" s="62"/>
      <c r="IL88" s="62"/>
      <c r="IM88" s="62"/>
      <c r="IN88" s="62"/>
      <c r="IO88" s="62"/>
      <c r="IP88" s="62"/>
      <c r="IQ88" s="62"/>
      <c r="IR88" s="62"/>
    </row>
    <row r="89" spans="1:252" ht="15.75" x14ac:dyDescent="0.25">
      <c r="A89" s="62"/>
      <c r="B89" s="164" t="s">
        <v>445</v>
      </c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2"/>
      <c r="FK89" s="62"/>
      <c r="FL89" s="62"/>
      <c r="FM89" s="62"/>
      <c r="FN89" s="62"/>
      <c r="FO89" s="62"/>
      <c r="FP89" s="62"/>
      <c r="FQ89" s="62"/>
      <c r="FR89" s="62"/>
      <c r="FS89" s="62"/>
      <c r="FT89" s="62"/>
      <c r="FU89" s="62"/>
      <c r="FV89" s="62"/>
      <c r="FW89" s="62"/>
      <c r="FX89" s="62"/>
      <c r="FY89" s="62"/>
      <c r="FZ89" s="62"/>
      <c r="GA89" s="62"/>
      <c r="GB89" s="62"/>
      <c r="GC89" s="62"/>
      <c r="GD89" s="62"/>
      <c r="GE89" s="62"/>
      <c r="GF89" s="62"/>
      <c r="GG89" s="62"/>
      <c r="GH89" s="62"/>
      <c r="GI89" s="62"/>
      <c r="GJ89" s="62"/>
      <c r="GK89" s="62"/>
      <c r="GL89" s="62"/>
      <c r="GM89" s="62"/>
      <c r="GN89" s="62"/>
      <c r="GO89" s="62"/>
      <c r="GP89" s="62"/>
      <c r="GQ89" s="62"/>
      <c r="GR89" s="62"/>
      <c r="GS89" s="62"/>
      <c r="GT89" s="62"/>
      <c r="GU89" s="62"/>
      <c r="GV89" s="62"/>
      <c r="GW89" s="62"/>
      <c r="GX89" s="62"/>
      <c r="GY89" s="62"/>
      <c r="GZ89" s="62"/>
      <c r="HA89" s="62"/>
      <c r="HB89" s="62"/>
      <c r="HC89" s="62"/>
      <c r="HD89" s="62"/>
      <c r="HE89" s="62"/>
      <c r="HF89" s="62"/>
      <c r="HG89" s="62"/>
      <c r="HH89" s="62"/>
      <c r="HI89" s="62"/>
      <c r="HJ89" s="62"/>
      <c r="HK89" s="62"/>
      <c r="HL89" s="62"/>
      <c r="HM89" s="62"/>
      <c r="HN89" s="62"/>
      <c r="HO89" s="62"/>
      <c r="HP89" s="62"/>
      <c r="HQ89" s="62"/>
      <c r="HR89" s="62"/>
      <c r="HS89" s="62"/>
      <c r="HT89" s="62"/>
      <c r="HU89" s="62"/>
      <c r="HV89" s="62"/>
      <c r="HW89" s="62"/>
      <c r="HX89" s="62"/>
      <c r="HY89" s="62"/>
      <c r="HZ89" s="62"/>
      <c r="IA89" s="62"/>
      <c r="IB89" s="62"/>
      <c r="IC89" s="62"/>
      <c r="ID89" s="62"/>
      <c r="IE89" s="62"/>
      <c r="IF89" s="62"/>
      <c r="IG89" s="62"/>
      <c r="IH89" s="62"/>
      <c r="II89" s="62"/>
      <c r="IJ89" s="62"/>
      <c r="IK89" s="62"/>
      <c r="IL89" s="62"/>
      <c r="IM89" s="62"/>
      <c r="IN89" s="62"/>
      <c r="IO89" s="62"/>
      <c r="IP89" s="62"/>
      <c r="IQ89" s="62"/>
      <c r="IR89" s="62"/>
    </row>
    <row r="90" spans="1:252" ht="15.75" x14ac:dyDescent="0.25">
      <c r="A90" s="62"/>
      <c r="B90" s="164" t="s">
        <v>622</v>
      </c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2"/>
      <c r="FK90" s="62"/>
      <c r="FL90" s="62"/>
      <c r="FM90" s="62"/>
      <c r="FN90" s="62"/>
      <c r="FO90" s="62"/>
      <c r="FP90" s="62"/>
      <c r="FQ90" s="62"/>
      <c r="FR90" s="62"/>
      <c r="FS90" s="62"/>
      <c r="FT90" s="62"/>
      <c r="FU90" s="62"/>
      <c r="FV90" s="62"/>
      <c r="FW90" s="62"/>
      <c r="FX90" s="62"/>
      <c r="FY90" s="62"/>
      <c r="FZ90" s="62"/>
      <c r="GA90" s="62"/>
      <c r="GB90" s="62"/>
      <c r="GC90" s="62"/>
      <c r="GD90" s="62"/>
      <c r="GE90" s="62"/>
      <c r="GF90" s="62"/>
      <c r="GG90" s="62"/>
      <c r="GH90" s="62"/>
      <c r="GI90" s="62"/>
      <c r="GJ90" s="62"/>
      <c r="GK90" s="62"/>
      <c r="GL90" s="62"/>
      <c r="GM90" s="62"/>
      <c r="GN90" s="62"/>
      <c r="GO90" s="62"/>
      <c r="GP90" s="62"/>
      <c r="GQ90" s="62"/>
      <c r="GR90" s="62"/>
      <c r="GS90" s="62"/>
      <c r="GT90" s="62"/>
      <c r="GU90" s="62"/>
      <c r="GV90" s="62"/>
      <c r="GW90" s="62"/>
      <c r="GX90" s="62"/>
      <c r="GY90" s="62"/>
      <c r="GZ90" s="62"/>
      <c r="HA90" s="62"/>
      <c r="HB90" s="62"/>
      <c r="HC90" s="62"/>
      <c r="HD90" s="62"/>
      <c r="HE90" s="62"/>
      <c r="HF90" s="62"/>
      <c r="HG90" s="62"/>
      <c r="HH90" s="62"/>
      <c r="HI90" s="62"/>
      <c r="HJ90" s="62"/>
      <c r="HK90" s="62"/>
      <c r="HL90" s="62"/>
      <c r="HM90" s="62"/>
      <c r="HN90" s="62"/>
      <c r="HO90" s="62"/>
      <c r="HP90" s="62"/>
      <c r="HQ90" s="62"/>
      <c r="HR90" s="62"/>
      <c r="HS90" s="62"/>
      <c r="HT90" s="62"/>
      <c r="HU90" s="62"/>
      <c r="HV90" s="62"/>
      <c r="HW90" s="62"/>
      <c r="HX90" s="62"/>
      <c r="HY90" s="62"/>
      <c r="HZ90" s="62"/>
      <c r="IA90" s="62"/>
      <c r="IB90" s="62"/>
      <c r="IC90" s="62"/>
      <c r="ID90" s="62"/>
      <c r="IE90" s="62"/>
      <c r="IF90" s="62"/>
      <c r="IG90" s="62"/>
      <c r="IH90" s="62"/>
      <c r="II90" s="62"/>
      <c r="IJ90" s="62"/>
      <c r="IK90" s="62"/>
      <c r="IL90" s="62"/>
      <c r="IM90" s="62"/>
      <c r="IN90" s="62"/>
      <c r="IO90" s="62"/>
      <c r="IP90" s="62"/>
      <c r="IQ90" s="62"/>
      <c r="IR90" s="62"/>
    </row>
    <row r="91" spans="1:252" ht="15.75" x14ac:dyDescent="0.25">
      <c r="A91" s="62"/>
      <c r="N91" s="9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2"/>
      <c r="FK91" s="62"/>
      <c r="FL91" s="62"/>
      <c r="FM91" s="62"/>
      <c r="FN91" s="62"/>
      <c r="FO91" s="62"/>
      <c r="FP91" s="62"/>
      <c r="FQ91" s="62"/>
      <c r="FR91" s="62"/>
      <c r="FS91" s="62"/>
      <c r="FT91" s="62"/>
      <c r="FU91" s="62"/>
      <c r="FV91" s="62"/>
      <c r="FW91" s="62"/>
      <c r="FX91" s="62"/>
      <c r="FY91" s="62"/>
      <c r="FZ91" s="62"/>
      <c r="GA91" s="62"/>
      <c r="GB91" s="62"/>
      <c r="GC91" s="62"/>
      <c r="GD91" s="62"/>
      <c r="GE91" s="62"/>
      <c r="GF91" s="62"/>
      <c r="GG91" s="62"/>
      <c r="GH91" s="62"/>
      <c r="GI91" s="62"/>
      <c r="GJ91" s="62"/>
      <c r="GK91" s="62"/>
      <c r="GL91" s="62"/>
      <c r="GM91" s="62"/>
      <c r="GN91" s="62"/>
      <c r="GO91" s="62"/>
      <c r="GP91" s="62"/>
      <c r="GQ91" s="62"/>
      <c r="GR91" s="62"/>
      <c r="GS91" s="62"/>
      <c r="GT91" s="62"/>
      <c r="GU91" s="62"/>
      <c r="GV91" s="62"/>
      <c r="GW91" s="62"/>
      <c r="GX91" s="62"/>
      <c r="GY91" s="62"/>
      <c r="GZ91" s="62"/>
      <c r="HA91" s="62"/>
      <c r="HB91" s="62"/>
      <c r="HC91" s="62"/>
      <c r="HD91" s="62"/>
      <c r="HE91" s="62"/>
      <c r="HF91" s="62"/>
      <c r="HG91" s="62"/>
      <c r="HH91" s="62"/>
      <c r="HI91" s="62"/>
      <c r="HJ91" s="62"/>
      <c r="HK91" s="62"/>
      <c r="HL91" s="62"/>
      <c r="HM91" s="62"/>
      <c r="HN91" s="62"/>
      <c r="HO91" s="62"/>
      <c r="HP91" s="62"/>
      <c r="HQ91" s="62"/>
      <c r="HR91" s="62"/>
      <c r="HS91" s="62"/>
      <c r="HT91" s="62"/>
      <c r="HU91" s="62"/>
      <c r="HV91" s="62"/>
      <c r="HW91" s="62"/>
      <c r="HX91" s="62"/>
      <c r="HY91" s="62"/>
      <c r="HZ91" s="62"/>
      <c r="IA91" s="62"/>
      <c r="IB91" s="62"/>
      <c r="IC91" s="62"/>
      <c r="ID91" s="62"/>
      <c r="IE91" s="62"/>
      <c r="IF91" s="62"/>
      <c r="IG91" s="62"/>
      <c r="IH91" s="62"/>
      <c r="II91" s="62"/>
      <c r="IJ91" s="62"/>
      <c r="IK91" s="62"/>
      <c r="IL91" s="62"/>
      <c r="IM91" s="62"/>
      <c r="IN91" s="62"/>
      <c r="IO91" s="62"/>
      <c r="IP91" s="62"/>
      <c r="IQ91" s="62"/>
      <c r="IR91" s="62"/>
    </row>
    <row r="92" spans="1:252" ht="15.75" x14ac:dyDescent="0.25">
      <c r="A92" s="62"/>
      <c r="D92" s="95" t="s">
        <v>244</v>
      </c>
      <c r="E92" s="95"/>
      <c r="N92" s="9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2"/>
      <c r="FK92" s="62"/>
      <c r="FL92" s="62"/>
      <c r="FM92" s="62"/>
      <c r="FN92" s="62"/>
      <c r="FO92" s="62"/>
      <c r="FP92" s="62"/>
      <c r="FQ92" s="62"/>
      <c r="FR92" s="62"/>
      <c r="FS92" s="62"/>
      <c r="FT92" s="62"/>
      <c r="FU92" s="62"/>
      <c r="FV92" s="62"/>
      <c r="FW92" s="62"/>
      <c r="FX92" s="62"/>
      <c r="FY92" s="62"/>
      <c r="FZ92" s="62"/>
      <c r="GA92" s="62"/>
      <c r="GB92" s="62"/>
      <c r="GC92" s="62"/>
      <c r="GD92" s="62"/>
      <c r="GE92" s="62"/>
      <c r="GF92" s="62"/>
      <c r="GG92" s="62"/>
      <c r="GH92" s="62"/>
      <c r="GI92" s="62"/>
      <c r="GJ92" s="62"/>
      <c r="GK92" s="62"/>
      <c r="GL92" s="62"/>
      <c r="GM92" s="62"/>
      <c r="GN92" s="62"/>
      <c r="GO92" s="62"/>
      <c r="GP92" s="62"/>
      <c r="GQ92" s="62"/>
      <c r="GR92" s="62"/>
      <c r="GS92" s="62"/>
      <c r="GT92" s="62"/>
      <c r="GU92" s="62"/>
      <c r="GV92" s="62"/>
      <c r="GW92" s="62"/>
      <c r="GX92" s="62"/>
      <c r="GY92" s="62"/>
      <c r="GZ92" s="62"/>
      <c r="HA92" s="62"/>
      <c r="HB92" s="62"/>
      <c r="HC92" s="62"/>
      <c r="HD92" s="62"/>
      <c r="HE92" s="62"/>
      <c r="HF92" s="62"/>
      <c r="HG92" s="62"/>
      <c r="HH92" s="62"/>
      <c r="HI92" s="62"/>
      <c r="HJ92" s="62"/>
      <c r="HK92" s="62"/>
      <c r="HL92" s="62"/>
      <c r="HM92" s="62"/>
      <c r="HN92" s="62"/>
      <c r="HO92" s="62"/>
      <c r="HP92" s="62"/>
      <c r="HQ92" s="62"/>
      <c r="HR92" s="62"/>
      <c r="HS92" s="62"/>
      <c r="HT92" s="62"/>
      <c r="HU92" s="62"/>
      <c r="HV92" s="62"/>
      <c r="HW92" s="62"/>
      <c r="HX92" s="62"/>
      <c r="HY92" s="62"/>
      <c r="HZ92" s="62"/>
      <c r="IA92" s="62"/>
      <c r="IB92" s="62"/>
      <c r="IC92" s="62"/>
      <c r="ID92" s="62"/>
      <c r="IE92" s="62"/>
      <c r="IF92" s="62"/>
      <c r="IG92" s="62"/>
      <c r="IH92" s="62"/>
      <c r="II92" s="62"/>
      <c r="IJ92" s="62"/>
      <c r="IK92" s="62"/>
      <c r="IL92" s="62"/>
      <c r="IM92" s="62"/>
      <c r="IN92" s="62"/>
      <c r="IO92" s="62"/>
      <c r="IP92" s="62"/>
      <c r="IQ92" s="62"/>
      <c r="IR92" s="62"/>
    </row>
    <row r="93" spans="1:252" ht="15.75" x14ac:dyDescent="0.25">
      <c r="A93" s="62"/>
      <c r="N93" s="9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2"/>
      <c r="FK93" s="62"/>
      <c r="FL93" s="62"/>
      <c r="FM93" s="62"/>
      <c r="FN93" s="62"/>
      <c r="FO93" s="62"/>
      <c r="FP93" s="62"/>
      <c r="FQ93" s="62"/>
      <c r="FR93" s="62"/>
      <c r="FS93" s="62"/>
      <c r="FT93" s="62"/>
      <c r="FU93" s="62"/>
      <c r="FV93" s="62"/>
      <c r="FW93" s="62"/>
      <c r="FX93" s="62"/>
      <c r="FY93" s="62"/>
      <c r="FZ93" s="62"/>
      <c r="GA93" s="62"/>
      <c r="GB93" s="62"/>
      <c r="GC93" s="62"/>
      <c r="GD93" s="62"/>
      <c r="GE93" s="62"/>
      <c r="GF93" s="62"/>
      <c r="GG93" s="62"/>
      <c r="GH93" s="62"/>
      <c r="GI93" s="62"/>
      <c r="GJ93" s="62"/>
      <c r="GK93" s="62"/>
      <c r="GL93" s="62"/>
      <c r="GM93" s="62"/>
      <c r="GN93" s="62"/>
      <c r="GO93" s="62"/>
      <c r="GP93" s="62"/>
      <c r="GQ93" s="62"/>
      <c r="GR93" s="62"/>
      <c r="GS93" s="62"/>
      <c r="GT93" s="62"/>
      <c r="GU93" s="62"/>
      <c r="GV93" s="62"/>
      <c r="GW93" s="62"/>
      <c r="GX93" s="62"/>
      <c r="GY93" s="62"/>
      <c r="GZ93" s="62"/>
      <c r="HA93" s="62"/>
      <c r="HB93" s="62"/>
      <c r="HC93" s="62"/>
      <c r="HD93" s="62"/>
      <c r="HE93" s="62"/>
      <c r="HF93" s="62"/>
      <c r="HG93" s="62"/>
      <c r="HH93" s="62"/>
      <c r="HI93" s="62"/>
      <c r="HJ93" s="62"/>
      <c r="HK93" s="62"/>
      <c r="HL93" s="62"/>
      <c r="HM93" s="62"/>
      <c r="HN93" s="62"/>
      <c r="HO93" s="62"/>
      <c r="HP93" s="62"/>
      <c r="HQ93" s="62"/>
      <c r="HR93" s="62"/>
      <c r="HS93" s="62"/>
      <c r="HT93" s="62"/>
      <c r="HU93" s="62"/>
      <c r="HV93" s="62"/>
      <c r="HW93" s="62"/>
      <c r="HX93" s="62"/>
      <c r="HY93" s="62"/>
      <c r="HZ93" s="62"/>
      <c r="IA93" s="62"/>
      <c r="IB93" s="62"/>
      <c r="IC93" s="62"/>
      <c r="ID93" s="62"/>
      <c r="IE93" s="62"/>
      <c r="IF93" s="62"/>
      <c r="IG93" s="62"/>
      <c r="IH93" s="62"/>
      <c r="II93" s="62"/>
      <c r="IJ93" s="62"/>
      <c r="IK93" s="62"/>
      <c r="IL93" s="62"/>
      <c r="IM93" s="62"/>
      <c r="IN93" s="62"/>
      <c r="IO93" s="62"/>
      <c r="IP93" s="62"/>
      <c r="IQ93" s="62"/>
      <c r="IR93" s="62"/>
    </row>
    <row r="94" spans="1:252" ht="15.75" x14ac:dyDescent="0.25">
      <c r="A94" s="62"/>
      <c r="N94" s="9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2"/>
      <c r="FK94" s="62"/>
      <c r="FL94" s="62"/>
      <c r="FM94" s="62"/>
      <c r="FN94" s="62"/>
      <c r="FO94" s="62"/>
      <c r="FP94" s="62"/>
      <c r="FQ94" s="62"/>
      <c r="FR94" s="62"/>
      <c r="FS94" s="62"/>
      <c r="FT94" s="62"/>
      <c r="FU94" s="62"/>
      <c r="FV94" s="62"/>
      <c r="FW94" s="62"/>
      <c r="FX94" s="62"/>
      <c r="FY94" s="62"/>
      <c r="FZ94" s="62"/>
      <c r="GA94" s="62"/>
      <c r="GB94" s="62"/>
      <c r="GC94" s="62"/>
      <c r="GD94" s="62"/>
      <c r="GE94" s="62"/>
      <c r="GF94" s="62"/>
      <c r="GG94" s="62"/>
      <c r="GH94" s="62"/>
      <c r="GI94" s="62"/>
      <c r="GJ94" s="62"/>
      <c r="GK94" s="62"/>
      <c r="GL94" s="62"/>
      <c r="GM94" s="62"/>
      <c r="GN94" s="62"/>
      <c r="GO94" s="62"/>
      <c r="GP94" s="62"/>
      <c r="GQ94" s="62"/>
      <c r="GR94" s="62"/>
      <c r="GS94" s="62"/>
      <c r="GT94" s="62"/>
      <c r="GU94" s="62"/>
      <c r="GV94" s="62"/>
      <c r="GW94" s="62"/>
      <c r="GX94" s="62"/>
      <c r="GY94" s="62"/>
      <c r="GZ94" s="62"/>
      <c r="HA94" s="62"/>
      <c r="HB94" s="62"/>
      <c r="HC94" s="62"/>
      <c r="HD94" s="62"/>
      <c r="HE94" s="62"/>
      <c r="HF94" s="62"/>
      <c r="HG94" s="62"/>
      <c r="HH94" s="62"/>
      <c r="HI94" s="62"/>
      <c r="HJ94" s="62"/>
      <c r="HK94" s="62"/>
      <c r="HL94" s="62"/>
      <c r="HM94" s="62"/>
      <c r="HN94" s="62"/>
      <c r="HO94" s="62"/>
      <c r="HP94" s="62"/>
      <c r="HQ94" s="62"/>
      <c r="HR94" s="62"/>
      <c r="HS94" s="62"/>
      <c r="HT94" s="62"/>
      <c r="HU94" s="62"/>
      <c r="HV94" s="62"/>
      <c r="HW94" s="62"/>
      <c r="HX94" s="62"/>
      <c r="HY94" s="62"/>
      <c r="HZ94" s="62"/>
      <c r="IA94" s="62"/>
      <c r="IB94" s="62"/>
      <c r="IC94" s="62"/>
      <c r="ID94" s="62"/>
      <c r="IE94" s="62"/>
      <c r="IF94" s="62"/>
      <c r="IG94" s="62"/>
      <c r="IH94" s="62"/>
      <c r="II94" s="62"/>
      <c r="IJ94" s="62"/>
      <c r="IK94" s="62"/>
      <c r="IL94" s="62"/>
      <c r="IM94" s="62"/>
      <c r="IN94" s="62"/>
      <c r="IO94" s="62"/>
      <c r="IP94" s="62"/>
      <c r="IQ94" s="62"/>
      <c r="IR94" s="62"/>
    </row>
    <row r="95" spans="1:252" ht="16.5" thickBot="1" x14ac:dyDescent="0.3">
      <c r="A95" s="62"/>
      <c r="B95" s="96" t="s">
        <v>206</v>
      </c>
      <c r="C95" s="96"/>
      <c r="D95" s="96" t="s">
        <v>207</v>
      </c>
      <c r="E95" s="93" t="s">
        <v>491</v>
      </c>
      <c r="F95" s="96" t="s">
        <v>208</v>
      </c>
      <c r="G95" s="96" t="s">
        <v>529</v>
      </c>
      <c r="H95" s="96" t="s">
        <v>174</v>
      </c>
      <c r="I95" s="96" t="s">
        <v>210</v>
      </c>
      <c r="J95" s="96" t="s">
        <v>211</v>
      </c>
      <c r="K95" s="96" t="s">
        <v>212</v>
      </c>
      <c r="L95" s="96" t="s">
        <v>213</v>
      </c>
      <c r="M95" s="96" t="s">
        <v>214</v>
      </c>
      <c r="N95" s="96" t="s">
        <v>164</v>
      </c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2"/>
      <c r="FK95" s="62"/>
      <c r="FL95" s="62"/>
      <c r="FM95" s="62"/>
      <c r="FN95" s="62"/>
      <c r="FO95" s="62"/>
      <c r="FP95" s="62"/>
      <c r="FQ95" s="62"/>
      <c r="FR95" s="62"/>
      <c r="FS95" s="62"/>
      <c r="FT95" s="62"/>
      <c r="FU95" s="62"/>
      <c r="FV95" s="62"/>
      <c r="FW95" s="62"/>
      <c r="FX95" s="62"/>
      <c r="FY95" s="62"/>
      <c r="FZ95" s="62"/>
      <c r="GA95" s="62"/>
      <c r="GB95" s="62"/>
      <c r="GC95" s="62"/>
      <c r="GD95" s="62"/>
      <c r="GE95" s="62"/>
      <c r="GF95" s="62"/>
      <c r="GG95" s="62"/>
      <c r="GH95" s="62"/>
      <c r="GI95" s="62"/>
      <c r="GJ95" s="62"/>
      <c r="GK95" s="62"/>
      <c r="GL95" s="62"/>
      <c r="GM95" s="62"/>
      <c r="GN95" s="62"/>
      <c r="GO95" s="62"/>
      <c r="GP95" s="62"/>
      <c r="GQ95" s="62"/>
      <c r="GR95" s="62"/>
      <c r="GS95" s="62"/>
      <c r="GT95" s="62"/>
      <c r="GU95" s="62"/>
      <c r="GV95" s="62"/>
      <c r="GW95" s="62"/>
      <c r="GX95" s="62"/>
      <c r="GY95" s="62"/>
      <c r="GZ95" s="62"/>
      <c r="HA95" s="62"/>
      <c r="HB95" s="62"/>
      <c r="HC95" s="62"/>
      <c r="HD95" s="62"/>
      <c r="HE95" s="62"/>
      <c r="HF95" s="62"/>
      <c r="HG95" s="62"/>
      <c r="HH95" s="62"/>
      <c r="HI95" s="62"/>
      <c r="HJ95" s="62"/>
      <c r="HK95" s="62"/>
      <c r="HL95" s="62"/>
      <c r="HM95" s="62"/>
      <c r="HN95" s="62"/>
      <c r="HO95" s="62"/>
      <c r="HP95" s="62"/>
      <c r="HQ95" s="62"/>
      <c r="HR95" s="62"/>
      <c r="HS95" s="62"/>
      <c r="HT95" s="62"/>
      <c r="HU95" s="62"/>
      <c r="HV95" s="62"/>
      <c r="HW95" s="62"/>
      <c r="HX95" s="62"/>
      <c r="HY95" s="62"/>
      <c r="HZ95" s="62"/>
      <c r="IA95" s="62"/>
      <c r="IB95" s="62"/>
      <c r="IC95" s="62"/>
      <c r="ID95" s="62"/>
      <c r="IE95" s="62"/>
      <c r="IF95" s="62"/>
      <c r="IG95" s="62"/>
      <c r="IH95" s="62"/>
      <c r="II95" s="62"/>
      <c r="IJ95" s="62"/>
      <c r="IK95" s="62"/>
      <c r="IL95" s="62"/>
      <c r="IM95" s="62"/>
      <c r="IN95" s="62"/>
      <c r="IO95" s="62"/>
      <c r="IP95" s="62"/>
      <c r="IQ95" s="62"/>
      <c r="IR95" s="62"/>
    </row>
    <row r="96" spans="1:252" ht="16.5" thickTop="1" x14ac:dyDescent="0.25">
      <c r="A96" s="62"/>
      <c r="N96" s="9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  <c r="FK96" s="62"/>
      <c r="FL96" s="62"/>
      <c r="FM96" s="62"/>
      <c r="FN96" s="62"/>
      <c r="FO96" s="62"/>
      <c r="FP96" s="62"/>
      <c r="FQ96" s="62"/>
      <c r="FR96" s="62"/>
      <c r="FS96" s="62"/>
      <c r="FT96" s="62"/>
      <c r="FU96" s="62"/>
      <c r="FV96" s="62"/>
      <c r="FW96" s="62"/>
      <c r="FX96" s="62"/>
      <c r="FY96" s="62"/>
      <c r="FZ96" s="62"/>
      <c r="GA96" s="62"/>
      <c r="GB96" s="62"/>
      <c r="GC96" s="62"/>
      <c r="GD96" s="62"/>
      <c r="GE96" s="62"/>
      <c r="GF96" s="62"/>
      <c r="GG96" s="62"/>
      <c r="GH96" s="62"/>
      <c r="GI96" s="62"/>
      <c r="GJ96" s="62"/>
      <c r="GK96" s="62"/>
      <c r="GL96" s="62"/>
      <c r="GM96" s="62"/>
      <c r="GN96" s="62"/>
      <c r="GO96" s="62"/>
      <c r="GP96" s="62"/>
      <c r="GQ96" s="62"/>
      <c r="GR96" s="62"/>
      <c r="GS96" s="62"/>
      <c r="GT96" s="62"/>
      <c r="GU96" s="62"/>
      <c r="GV96" s="62"/>
      <c r="GW96" s="62"/>
      <c r="GX96" s="62"/>
      <c r="GY96" s="62"/>
      <c r="GZ96" s="62"/>
      <c r="HA96" s="62"/>
      <c r="HB96" s="62"/>
      <c r="HC96" s="62"/>
      <c r="HD96" s="62"/>
      <c r="HE96" s="62"/>
      <c r="HF96" s="62"/>
      <c r="HG96" s="62"/>
      <c r="HH96" s="62"/>
      <c r="HI96" s="62"/>
      <c r="HJ96" s="62"/>
      <c r="HK96" s="62"/>
      <c r="HL96" s="62"/>
      <c r="HM96" s="62"/>
      <c r="HN96" s="62"/>
      <c r="HO96" s="62"/>
      <c r="HP96" s="62"/>
      <c r="HQ96" s="62"/>
      <c r="HR96" s="62"/>
      <c r="HS96" s="62"/>
      <c r="HT96" s="62"/>
      <c r="HU96" s="62"/>
      <c r="HV96" s="62"/>
      <c r="HW96" s="62"/>
      <c r="HX96" s="62"/>
      <c r="HY96" s="62"/>
      <c r="HZ96" s="62"/>
      <c r="IA96" s="62"/>
      <c r="IB96" s="62"/>
      <c r="IC96" s="62"/>
      <c r="ID96" s="62"/>
      <c r="IE96" s="62"/>
      <c r="IF96" s="62"/>
      <c r="IG96" s="62"/>
      <c r="IH96" s="62"/>
      <c r="II96" s="62"/>
      <c r="IJ96" s="62"/>
      <c r="IK96" s="62"/>
      <c r="IL96" s="62"/>
      <c r="IM96" s="62"/>
      <c r="IN96" s="62"/>
      <c r="IO96" s="62"/>
      <c r="IP96" s="62"/>
      <c r="IQ96" s="62"/>
      <c r="IR96" s="62"/>
    </row>
    <row r="97" spans="1:252" ht="15.75" x14ac:dyDescent="0.25">
      <c r="A97" s="31"/>
      <c r="B97" s="97" t="s">
        <v>215</v>
      </c>
      <c r="C97" s="97"/>
      <c r="D97" s="31" t="s">
        <v>245</v>
      </c>
      <c r="E97" s="31" t="s">
        <v>409</v>
      </c>
      <c r="F97" s="31">
        <f>[3]July!$E$97*12</f>
        <v>144600</v>
      </c>
      <c r="G97" s="31">
        <v>28800</v>
      </c>
      <c r="H97" s="42">
        <f>ROUND(SUM(F97+G97)*60/100,0)</f>
        <v>104040</v>
      </c>
      <c r="I97" s="42">
        <f>ROUND(SUM(F97+G97)*30/100,0)</f>
        <v>52020</v>
      </c>
      <c r="J97" s="42">
        <f>3000*12</f>
        <v>36000</v>
      </c>
      <c r="M97" s="42">
        <v>3454</v>
      </c>
      <c r="N97" s="102">
        <f>SUM(F97:M97)</f>
        <v>368914</v>
      </c>
      <c r="P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2"/>
      <c r="FK97" s="62"/>
      <c r="FL97" s="62"/>
      <c r="FM97" s="62"/>
      <c r="FN97" s="62"/>
      <c r="FO97" s="62"/>
      <c r="FP97" s="62"/>
      <c r="FQ97" s="62"/>
      <c r="FR97" s="62"/>
      <c r="FS97" s="62"/>
      <c r="FT97" s="62"/>
      <c r="FU97" s="62"/>
      <c r="FV97" s="62"/>
      <c r="FW97" s="62"/>
      <c r="FX97" s="62"/>
      <c r="FY97" s="62"/>
      <c r="FZ97" s="62"/>
      <c r="GA97" s="62"/>
      <c r="GB97" s="62"/>
      <c r="GC97" s="62"/>
      <c r="GD97" s="62"/>
      <c r="GE97" s="62"/>
      <c r="GF97" s="62"/>
      <c r="GG97" s="62"/>
      <c r="GH97" s="62"/>
      <c r="GI97" s="62"/>
      <c r="GJ97" s="62"/>
      <c r="GK97" s="62"/>
      <c r="GL97" s="62"/>
      <c r="GM97" s="62"/>
      <c r="GN97" s="62"/>
      <c r="GO97" s="62"/>
      <c r="GP97" s="62"/>
      <c r="GQ97" s="62"/>
      <c r="GR97" s="62"/>
      <c r="GS97" s="62"/>
      <c r="GT97" s="62"/>
      <c r="GU97" s="62"/>
      <c r="GV97" s="62"/>
      <c r="GW97" s="62"/>
      <c r="GX97" s="62"/>
      <c r="GY97" s="62"/>
      <c r="GZ97" s="62"/>
      <c r="HA97" s="62"/>
      <c r="HB97" s="62"/>
      <c r="HC97" s="62"/>
      <c r="HD97" s="62"/>
      <c r="HE97" s="62"/>
      <c r="HF97" s="62"/>
      <c r="HG97" s="62"/>
      <c r="HH97" s="62"/>
      <c r="HI97" s="62"/>
      <c r="HJ97" s="62"/>
      <c r="HK97" s="62"/>
      <c r="HL97" s="62"/>
      <c r="HM97" s="62"/>
      <c r="HN97" s="62"/>
      <c r="HO97" s="62"/>
      <c r="HP97" s="62"/>
      <c r="HQ97" s="62"/>
      <c r="HR97" s="62"/>
      <c r="HS97" s="62"/>
      <c r="HT97" s="62"/>
      <c r="HU97" s="62"/>
      <c r="HV97" s="62"/>
      <c r="HW97" s="62"/>
      <c r="HX97" s="62"/>
      <c r="HY97" s="62"/>
      <c r="HZ97" s="62"/>
      <c r="IA97" s="62"/>
      <c r="IB97" s="62"/>
      <c r="IC97" s="62"/>
      <c r="ID97" s="62"/>
      <c r="IE97" s="62"/>
      <c r="IF97" s="62"/>
      <c r="IG97" s="62"/>
      <c r="IH97" s="62"/>
      <c r="II97" s="62"/>
      <c r="IJ97" s="62"/>
      <c r="IK97" s="62"/>
      <c r="IL97" s="62"/>
      <c r="IM97" s="62"/>
      <c r="IN97" s="62"/>
      <c r="IO97" s="62"/>
      <c r="IP97" s="62"/>
      <c r="IQ97" s="62"/>
      <c r="IR97" s="62"/>
    </row>
    <row r="98" spans="1:252" ht="15.75" x14ac:dyDescent="0.25">
      <c r="A98" s="31"/>
      <c r="B98" s="97"/>
      <c r="C98" s="97"/>
      <c r="D98" s="31"/>
      <c r="E98" s="31"/>
      <c r="F98" s="31"/>
      <c r="G98" s="31"/>
      <c r="N98" s="102"/>
      <c r="P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2"/>
      <c r="FK98" s="62"/>
      <c r="FL98" s="62"/>
      <c r="FM98" s="62"/>
      <c r="FN98" s="62"/>
      <c r="FO98" s="62"/>
      <c r="FP98" s="62"/>
      <c r="FQ98" s="62"/>
      <c r="FR98" s="62"/>
      <c r="FS98" s="62"/>
      <c r="FT98" s="62"/>
      <c r="FU98" s="62"/>
      <c r="FV98" s="62"/>
      <c r="FW98" s="62"/>
      <c r="FX98" s="62"/>
      <c r="FY98" s="62"/>
      <c r="FZ98" s="62"/>
      <c r="GA98" s="62"/>
      <c r="GB98" s="62"/>
      <c r="GC98" s="62"/>
      <c r="GD98" s="62"/>
      <c r="GE98" s="62"/>
      <c r="GF98" s="62"/>
      <c r="GG98" s="62"/>
      <c r="GH98" s="62"/>
      <c r="GI98" s="62"/>
      <c r="GJ98" s="62"/>
      <c r="GK98" s="62"/>
      <c r="GL98" s="62"/>
      <c r="GM98" s="62"/>
      <c r="GN98" s="62"/>
      <c r="GO98" s="62"/>
      <c r="GP98" s="62"/>
      <c r="GQ98" s="62"/>
      <c r="GR98" s="62"/>
      <c r="GS98" s="62"/>
      <c r="GT98" s="62"/>
      <c r="GU98" s="62"/>
      <c r="GV98" s="62"/>
      <c r="GW98" s="62"/>
      <c r="GX98" s="62"/>
      <c r="GY98" s="62"/>
      <c r="GZ98" s="62"/>
      <c r="HA98" s="62"/>
      <c r="HB98" s="62"/>
      <c r="HC98" s="62"/>
      <c r="HD98" s="62"/>
      <c r="HE98" s="62"/>
      <c r="HF98" s="62"/>
      <c r="HG98" s="62"/>
      <c r="HH98" s="62"/>
      <c r="HI98" s="62"/>
      <c r="HJ98" s="62"/>
      <c r="HK98" s="62"/>
      <c r="HL98" s="62"/>
      <c r="HM98" s="62"/>
      <c r="HN98" s="62"/>
      <c r="HO98" s="62"/>
      <c r="HP98" s="62"/>
      <c r="HQ98" s="62"/>
      <c r="HR98" s="62"/>
      <c r="HS98" s="62"/>
      <c r="HT98" s="62"/>
      <c r="HU98" s="62"/>
      <c r="HV98" s="62"/>
      <c r="HW98" s="62"/>
      <c r="HX98" s="62"/>
      <c r="HY98" s="62"/>
      <c r="HZ98" s="62"/>
      <c r="IA98" s="62"/>
      <c r="IB98" s="62"/>
      <c r="IC98" s="62"/>
      <c r="ID98" s="62"/>
      <c r="IE98" s="62"/>
      <c r="IF98" s="62"/>
      <c r="IG98" s="62"/>
      <c r="IH98" s="62"/>
      <c r="II98" s="62"/>
      <c r="IJ98" s="62"/>
      <c r="IK98" s="62"/>
      <c r="IL98" s="62"/>
      <c r="IM98" s="62"/>
      <c r="IN98" s="62"/>
      <c r="IO98" s="62"/>
      <c r="IP98" s="62"/>
      <c r="IQ98" s="62"/>
      <c r="IR98" s="62"/>
    </row>
    <row r="99" spans="1:252" ht="15.75" x14ac:dyDescent="0.25">
      <c r="A99" s="31"/>
      <c r="B99" s="97">
        <v>2</v>
      </c>
      <c r="C99" s="97"/>
      <c r="D99" s="31" t="s">
        <v>246</v>
      </c>
      <c r="E99" s="31" t="s">
        <v>410</v>
      </c>
      <c r="F99" s="31">
        <f>[3]July!$E$99*12</f>
        <v>194160</v>
      </c>
      <c r="G99" s="31">
        <v>50400</v>
      </c>
      <c r="H99" s="42">
        <f>ROUND(SUM(F99+G99)*60/100,0)</f>
        <v>146736</v>
      </c>
      <c r="I99" s="42">
        <f>ROUND(SUM(F99+G99)*30/100,0)</f>
        <v>73368</v>
      </c>
      <c r="J99" s="42">
        <f>3000*12</f>
        <v>36000</v>
      </c>
      <c r="M99" s="42">
        <v>3454</v>
      </c>
      <c r="N99" s="102">
        <f>SUM(F99:M99)</f>
        <v>504118</v>
      </c>
      <c r="P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2"/>
      <c r="FK99" s="62"/>
      <c r="FL99" s="62"/>
      <c r="FM99" s="62"/>
      <c r="FN99" s="62"/>
      <c r="FO99" s="62"/>
      <c r="FP99" s="62"/>
      <c r="FQ99" s="62"/>
      <c r="FR99" s="62"/>
      <c r="FS99" s="62"/>
      <c r="FT99" s="62"/>
      <c r="FU99" s="62"/>
      <c r="FV99" s="62"/>
      <c r="FW99" s="62"/>
      <c r="FX99" s="62"/>
      <c r="FY99" s="62"/>
      <c r="FZ99" s="62"/>
      <c r="GA99" s="62"/>
      <c r="GB99" s="62"/>
      <c r="GC99" s="62"/>
      <c r="GD99" s="62"/>
      <c r="GE99" s="62"/>
      <c r="GF99" s="62"/>
      <c r="GG99" s="62"/>
      <c r="GH99" s="62"/>
      <c r="GI99" s="62"/>
      <c r="GJ99" s="62"/>
      <c r="GK99" s="62"/>
      <c r="GL99" s="62"/>
      <c r="GM99" s="62"/>
      <c r="GN99" s="62"/>
      <c r="GO99" s="62"/>
      <c r="GP99" s="62"/>
      <c r="GQ99" s="62"/>
      <c r="GR99" s="62"/>
      <c r="GS99" s="62"/>
      <c r="GT99" s="62"/>
      <c r="GU99" s="62"/>
      <c r="GV99" s="62"/>
      <c r="GW99" s="62"/>
      <c r="GX99" s="62"/>
      <c r="GY99" s="62"/>
      <c r="GZ99" s="62"/>
      <c r="HA99" s="62"/>
      <c r="HB99" s="62"/>
      <c r="HC99" s="62"/>
      <c r="HD99" s="62"/>
      <c r="HE99" s="62"/>
      <c r="HF99" s="62"/>
      <c r="HG99" s="62"/>
      <c r="HH99" s="62"/>
      <c r="HI99" s="62"/>
      <c r="HJ99" s="62"/>
      <c r="HK99" s="62"/>
      <c r="HL99" s="62"/>
      <c r="HM99" s="62"/>
      <c r="HN99" s="62"/>
      <c r="HO99" s="62"/>
      <c r="HP99" s="62"/>
      <c r="HQ99" s="62"/>
      <c r="HR99" s="62"/>
      <c r="HS99" s="62"/>
      <c r="HT99" s="62"/>
      <c r="HU99" s="62"/>
      <c r="HV99" s="62"/>
      <c r="HW99" s="62"/>
      <c r="HX99" s="62"/>
      <c r="HY99" s="62"/>
      <c r="HZ99" s="62"/>
      <c r="IA99" s="62"/>
      <c r="IB99" s="62"/>
      <c r="IC99" s="62"/>
      <c r="ID99" s="62"/>
      <c r="IE99" s="62"/>
      <c r="IF99" s="62"/>
      <c r="IG99" s="62"/>
      <c r="IH99" s="62"/>
      <c r="II99" s="62"/>
      <c r="IJ99" s="62"/>
      <c r="IK99" s="62"/>
      <c r="IL99" s="62"/>
      <c r="IM99" s="62"/>
      <c r="IN99" s="62"/>
      <c r="IO99" s="62"/>
      <c r="IP99" s="62"/>
      <c r="IQ99" s="62"/>
      <c r="IR99" s="62"/>
    </row>
    <row r="100" spans="1:252" ht="15.75" x14ac:dyDescent="0.25">
      <c r="A100" s="31"/>
      <c r="B100" s="97"/>
      <c r="C100" s="97"/>
      <c r="D100" s="31"/>
      <c r="E100" s="31"/>
      <c r="F100" s="31"/>
      <c r="G100" s="31"/>
      <c r="N100" s="102"/>
      <c r="P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2"/>
      <c r="FK100" s="62"/>
      <c r="FL100" s="62"/>
      <c r="FM100" s="62"/>
      <c r="FN100" s="62"/>
      <c r="FO100" s="62"/>
      <c r="FP100" s="62"/>
      <c r="FQ100" s="62"/>
      <c r="FR100" s="62"/>
      <c r="FS100" s="62"/>
      <c r="FT100" s="62"/>
      <c r="FU100" s="62"/>
      <c r="FV100" s="62"/>
      <c r="FW100" s="62"/>
      <c r="FX100" s="62"/>
      <c r="FY100" s="62"/>
      <c r="FZ100" s="62"/>
      <c r="GA100" s="62"/>
      <c r="GB100" s="62"/>
      <c r="GC100" s="62"/>
      <c r="GD100" s="62"/>
      <c r="GE100" s="62"/>
      <c r="GF100" s="62"/>
      <c r="GG100" s="62"/>
      <c r="GH100" s="62"/>
      <c r="GI100" s="62"/>
      <c r="GJ100" s="62"/>
      <c r="GK100" s="62"/>
      <c r="GL100" s="62"/>
      <c r="GM100" s="62"/>
      <c r="GN100" s="62"/>
      <c r="GO100" s="62"/>
      <c r="GP100" s="62"/>
      <c r="GQ100" s="62"/>
      <c r="GR100" s="62"/>
      <c r="GS100" s="62"/>
      <c r="GT100" s="62"/>
      <c r="GU100" s="62"/>
      <c r="GV100" s="62"/>
      <c r="GW100" s="62"/>
      <c r="GX100" s="62"/>
      <c r="GY100" s="62"/>
      <c r="GZ100" s="62"/>
      <c r="HA100" s="62"/>
      <c r="HB100" s="62"/>
      <c r="HC100" s="62"/>
      <c r="HD100" s="62"/>
      <c r="HE100" s="62"/>
      <c r="HF100" s="62"/>
      <c r="HG100" s="62"/>
      <c r="HH100" s="62"/>
      <c r="HI100" s="62"/>
      <c r="HJ100" s="62"/>
      <c r="HK100" s="62"/>
      <c r="HL100" s="62"/>
      <c r="HM100" s="62"/>
      <c r="HN100" s="62"/>
      <c r="HO100" s="62"/>
      <c r="HP100" s="62"/>
      <c r="HQ100" s="62"/>
      <c r="HR100" s="62"/>
      <c r="HS100" s="62"/>
      <c r="HT100" s="62"/>
      <c r="HU100" s="62"/>
      <c r="HV100" s="62"/>
      <c r="HW100" s="62"/>
      <c r="HX100" s="62"/>
      <c r="HY100" s="62"/>
      <c r="HZ100" s="62"/>
      <c r="IA100" s="62"/>
      <c r="IB100" s="62"/>
      <c r="IC100" s="62"/>
      <c r="ID100" s="62"/>
      <c r="IE100" s="62"/>
      <c r="IF100" s="62"/>
      <c r="IG100" s="62"/>
      <c r="IH100" s="62"/>
      <c r="II100" s="62"/>
      <c r="IJ100" s="62"/>
      <c r="IK100" s="62"/>
      <c r="IL100" s="62"/>
      <c r="IM100" s="62"/>
      <c r="IN100" s="62"/>
      <c r="IO100" s="62"/>
      <c r="IP100" s="62"/>
      <c r="IQ100" s="62"/>
      <c r="IR100" s="62"/>
    </row>
    <row r="101" spans="1:252" ht="15.75" x14ac:dyDescent="0.25">
      <c r="A101" s="31"/>
      <c r="B101" s="97">
        <v>3</v>
      </c>
      <c r="C101" s="97"/>
      <c r="D101" s="31" t="s">
        <v>248</v>
      </c>
      <c r="E101" s="31" t="s">
        <v>409</v>
      </c>
      <c r="F101" s="31">
        <f>[3]July!$E$103*12</f>
        <v>114960</v>
      </c>
      <c r="G101" s="31">
        <v>28800</v>
      </c>
      <c r="H101" s="42">
        <f>ROUND(SUM(F101+G101)*60/100,0)</f>
        <v>86256</v>
      </c>
      <c r="I101" s="42">
        <f>ROUND(SUM(F101+G101)*30/100,0)</f>
        <v>43128</v>
      </c>
      <c r="J101" s="42">
        <f>3000*12</f>
        <v>36000</v>
      </c>
      <c r="M101" s="42">
        <v>3454</v>
      </c>
      <c r="N101" s="102">
        <f>SUM(F101:M101)</f>
        <v>312598</v>
      </c>
      <c r="P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2"/>
      <c r="FK101" s="62"/>
      <c r="FL101" s="62"/>
      <c r="FM101" s="62"/>
      <c r="FN101" s="62"/>
      <c r="FO101" s="62"/>
      <c r="FP101" s="62"/>
      <c r="FQ101" s="62"/>
      <c r="FR101" s="62"/>
      <c r="FS101" s="62"/>
      <c r="FT101" s="62"/>
      <c r="FU101" s="62"/>
      <c r="FV101" s="62"/>
      <c r="FW101" s="62"/>
      <c r="FX101" s="62"/>
      <c r="FY101" s="62"/>
      <c r="FZ101" s="62"/>
      <c r="GA101" s="62"/>
      <c r="GB101" s="62"/>
      <c r="GC101" s="62"/>
      <c r="GD101" s="62"/>
      <c r="GE101" s="62"/>
      <c r="GF101" s="62"/>
      <c r="GG101" s="62"/>
      <c r="GH101" s="62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  <c r="GS101" s="62"/>
      <c r="GT101" s="62"/>
      <c r="GU101" s="62"/>
      <c r="GV101" s="62"/>
      <c r="GW101" s="62"/>
      <c r="GX101" s="62"/>
      <c r="GY101" s="62"/>
      <c r="GZ101" s="62"/>
      <c r="HA101" s="62"/>
      <c r="HB101" s="62"/>
      <c r="HC101" s="62"/>
      <c r="HD101" s="62"/>
      <c r="HE101" s="62"/>
      <c r="HF101" s="62"/>
      <c r="HG101" s="62"/>
      <c r="HH101" s="62"/>
      <c r="HI101" s="62"/>
      <c r="HJ101" s="62"/>
      <c r="HK101" s="62"/>
      <c r="HL101" s="62"/>
      <c r="HM101" s="62"/>
      <c r="HN101" s="62"/>
      <c r="HO101" s="62"/>
      <c r="HP101" s="62"/>
      <c r="HQ101" s="62"/>
      <c r="HR101" s="62"/>
      <c r="HS101" s="62"/>
      <c r="HT101" s="62"/>
      <c r="HU101" s="62"/>
      <c r="HV101" s="62"/>
      <c r="HW101" s="62"/>
      <c r="HX101" s="62"/>
      <c r="HY101" s="62"/>
      <c r="HZ101" s="62"/>
      <c r="IA101" s="62"/>
      <c r="IB101" s="62"/>
      <c r="IC101" s="62"/>
      <c r="ID101" s="62"/>
      <c r="IE101" s="62"/>
      <c r="IF101" s="62"/>
      <c r="IG101" s="62"/>
      <c r="IH101" s="62"/>
      <c r="II101" s="62"/>
      <c r="IJ101" s="62"/>
      <c r="IK101" s="62"/>
      <c r="IL101" s="62"/>
      <c r="IM101" s="62"/>
      <c r="IN101" s="62"/>
      <c r="IO101" s="62"/>
      <c r="IP101" s="62"/>
      <c r="IQ101" s="62"/>
      <c r="IR101" s="62"/>
    </row>
    <row r="102" spans="1:252" ht="15.75" x14ac:dyDescent="0.25">
      <c r="A102" s="31"/>
      <c r="B102" s="97"/>
      <c r="C102" s="97"/>
      <c r="D102" s="31"/>
      <c r="E102" s="31"/>
      <c r="F102" s="31"/>
      <c r="G102" s="31"/>
      <c r="N102" s="102"/>
      <c r="P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  <c r="IP102" s="62"/>
      <c r="IQ102" s="62"/>
      <c r="IR102" s="62"/>
    </row>
    <row r="103" spans="1:252" ht="15.75" x14ac:dyDescent="0.25">
      <c r="A103" s="31"/>
      <c r="B103" s="97">
        <v>4</v>
      </c>
      <c r="C103" s="97"/>
      <c r="D103" s="31" t="s">
        <v>249</v>
      </c>
      <c r="E103" s="31" t="s">
        <v>411</v>
      </c>
      <c r="F103" s="31">
        <f>[3]July!$E$105*12</f>
        <v>96000</v>
      </c>
      <c r="G103" s="31">
        <v>21600</v>
      </c>
      <c r="H103" s="42">
        <f>ROUND(SUM(F103+G103)*60/100,0)</f>
        <v>70560</v>
      </c>
      <c r="I103" s="42">
        <f>ROUND(SUM(F103+G103)*30/100,0)</f>
        <v>35280</v>
      </c>
      <c r="J103" s="42">
        <v>15000</v>
      </c>
      <c r="M103" s="42">
        <v>3454</v>
      </c>
      <c r="N103" s="102">
        <f>SUM(F103:M103)</f>
        <v>241894</v>
      </c>
      <c r="P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</row>
    <row r="104" spans="1:252" ht="15.75" x14ac:dyDescent="0.25">
      <c r="A104" s="31"/>
      <c r="B104" s="97"/>
      <c r="C104" s="97"/>
      <c r="D104" s="31"/>
      <c r="E104" s="31"/>
      <c r="F104" s="31"/>
      <c r="G104" s="31"/>
      <c r="N104" s="102"/>
      <c r="P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  <c r="IK104" s="62"/>
      <c r="IL104" s="62"/>
      <c r="IM104" s="62"/>
      <c r="IN104" s="62"/>
      <c r="IO104" s="62"/>
      <c r="IP104" s="62"/>
      <c r="IQ104" s="62"/>
      <c r="IR104" s="62"/>
    </row>
    <row r="105" spans="1:252" ht="15.75" x14ac:dyDescent="0.25">
      <c r="A105" s="31"/>
      <c r="B105" s="97">
        <v>5</v>
      </c>
      <c r="C105" s="97"/>
      <c r="D105" s="31" t="s">
        <v>250</v>
      </c>
      <c r="E105" s="31" t="s">
        <v>412</v>
      </c>
      <c r="F105" s="31">
        <f>[3]July!$E$107*12</f>
        <v>110520</v>
      </c>
      <c r="G105" s="31">
        <v>28800</v>
      </c>
      <c r="H105" s="42">
        <f>ROUND(SUM(F105+G105)*60/100,0)</f>
        <v>83592</v>
      </c>
      <c r="I105" s="42">
        <f>ROUND(SUM(F105+G105)*30/100,0)</f>
        <v>41796</v>
      </c>
      <c r="J105" s="42">
        <f>3000*12</f>
        <v>36000</v>
      </c>
      <c r="M105" s="42">
        <v>3454</v>
      </c>
      <c r="N105" s="102">
        <f>SUM(F105:M105)</f>
        <v>304162</v>
      </c>
      <c r="P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</row>
    <row r="106" spans="1:252" ht="15.75" x14ac:dyDescent="0.25">
      <c r="A106" s="31"/>
      <c r="B106" s="97"/>
      <c r="C106" s="97"/>
      <c r="D106" s="31"/>
      <c r="E106" s="31"/>
      <c r="F106" s="31"/>
      <c r="G106" s="31"/>
      <c r="N106" s="102"/>
      <c r="P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  <c r="IN106" s="62"/>
      <c r="IO106" s="62"/>
      <c r="IP106" s="62"/>
      <c r="IQ106" s="62"/>
      <c r="IR106" s="62"/>
    </row>
    <row r="107" spans="1:252" ht="15.75" x14ac:dyDescent="0.25">
      <c r="A107" s="31"/>
      <c r="B107" s="97">
        <v>6</v>
      </c>
      <c r="C107" s="97"/>
      <c r="D107" s="31" t="s">
        <v>251</v>
      </c>
      <c r="E107" s="31" t="s">
        <v>480</v>
      </c>
      <c r="F107" s="31">
        <f>[3]July!$E$109*12</f>
        <v>184800</v>
      </c>
      <c r="G107" s="31">
        <v>50400</v>
      </c>
      <c r="H107" s="42">
        <f>ROUND(SUM(F107+G107)*60/100,0)</f>
        <v>141120</v>
      </c>
      <c r="I107" s="42">
        <f>ROUND(SUM(F107+G107)*30/100,0)</f>
        <v>70560</v>
      </c>
      <c r="J107" s="42">
        <f>3000*12</f>
        <v>36000</v>
      </c>
      <c r="M107" s="42">
        <v>3454</v>
      </c>
      <c r="N107" s="102">
        <f>SUM(F107:M107)</f>
        <v>486334</v>
      </c>
      <c r="P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</row>
    <row r="108" spans="1:252" ht="15.75" x14ac:dyDescent="0.25">
      <c r="A108" s="31"/>
      <c r="B108" s="97"/>
      <c r="C108" s="97"/>
      <c r="D108" s="31"/>
      <c r="E108" s="31"/>
      <c r="F108" s="31"/>
      <c r="G108" s="31"/>
      <c r="N108" s="102"/>
      <c r="P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2"/>
      <c r="FK108" s="62"/>
      <c r="FL108" s="62"/>
      <c r="FM108" s="62"/>
      <c r="FN108" s="62"/>
      <c r="FO108" s="62"/>
      <c r="FP108" s="62"/>
      <c r="FQ108" s="62"/>
      <c r="FR108" s="62"/>
      <c r="FS108" s="62"/>
      <c r="FT108" s="62"/>
      <c r="FU108" s="62"/>
      <c r="FV108" s="62"/>
      <c r="FW108" s="62"/>
      <c r="FX108" s="62"/>
      <c r="FY108" s="62"/>
      <c r="FZ108" s="62"/>
      <c r="GA108" s="62"/>
      <c r="GB108" s="62"/>
      <c r="GC108" s="62"/>
      <c r="GD108" s="62"/>
      <c r="GE108" s="62"/>
      <c r="GF108" s="62"/>
      <c r="GG108" s="62"/>
      <c r="GH108" s="62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  <c r="GS108" s="62"/>
      <c r="GT108" s="62"/>
      <c r="GU108" s="62"/>
      <c r="GV108" s="62"/>
      <c r="GW108" s="62"/>
      <c r="GX108" s="62"/>
      <c r="GY108" s="62"/>
      <c r="GZ108" s="62"/>
      <c r="HA108" s="62"/>
      <c r="HB108" s="62"/>
      <c r="HC108" s="62"/>
      <c r="HD108" s="62"/>
      <c r="HE108" s="62"/>
      <c r="HF108" s="62"/>
      <c r="HG108" s="62"/>
      <c r="HH108" s="62"/>
      <c r="HI108" s="62"/>
      <c r="HJ108" s="62"/>
      <c r="HK108" s="62"/>
      <c r="HL108" s="62"/>
      <c r="HM108" s="62"/>
      <c r="HN108" s="62"/>
      <c r="HO108" s="62"/>
      <c r="HP108" s="62"/>
      <c r="HQ108" s="62"/>
      <c r="HR108" s="62"/>
      <c r="HS108" s="62"/>
      <c r="HT108" s="62"/>
      <c r="HU108" s="62"/>
      <c r="HV108" s="62"/>
      <c r="HW108" s="62"/>
      <c r="HX108" s="62"/>
      <c r="HY108" s="62"/>
      <c r="HZ108" s="62"/>
      <c r="IA108" s="62"/>
      <c r="IB108" s="62"/>
      <c r="IC108" s="62"/>
      <c r="ID108" s="62"/>
      <c r="IE108" s="62"/>
      <c r="IF108" s="62"/>
      <c r="IG108" s="62"/>
      <c r="IH108" s="62"/>
      <c r="II108" s="62"/>
      <c r="IJ108" s="62"/>
      <c r="IK108" s="62"/>
      <c r="IL108" s="62"/>
      <c r="IM108" s="62"/>
      <c r="IN108" s="62"/>
      <c r="IO108" s="62"/>
      <c r="IP108" s="62"/>
      <c r="IQ108" s="62"/>
      <c r="IR108" s="62"/>
    </row>
    <row r="109" spans="1:252" ht="15.75" x14ac:dyDescent="0.25">
      <c r="A109" s="31"/>
      <c r="B109" s="97">
        <v>7</v>
      </c>
      <c r="C109" s="97"/>
      <c r="D109" s="31" t="s">
        <v>252</v>
      </c>
      <c r="E109" s="31" t="s">
        <v>414</v>
      </c>
      <c r="F109" s="31">
        <f>[3]July!$E$111*12</f>
        <v>92040</v>
      </c>
      <c r="G109" s="31">
        <v>16800</v>
      </c>
      <c r="H109" s="42">
        <f>ROUND(SUM(F109+G109)*60/100,0)</f>
        <v>65304</v>
      </c>
      <c r="I109" s="42">
        <f>ROUND(SUM(F109+G109)*30/100,0)</f>
        <v>32652</v>
      </c>
      <c r="J109" s="42">
        <v>15000</v>
      </c>
      <c r="M109" s="42">
        <v>3454</v>
      </c>
      <c r="N109" s="102">
        <f>SUM(F109:M109)</f>
        <v>225250</v>
      </c>
      <c r="P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2"/>
      <c r="FK109" s="62"/>
      <c r="FL109" s="62"/>
      <c r="FM109" s="62"/>
      <c r="FN109" s="62"/>
      <c r="FO109" s="62"/>
      <c r="FP109" s="62"/>
      <c r="FQ109" s="62"/>
      <c r="FR109" s="62"/>
      <c r="FS109" s="62"/>
      <c r="FT109" s="62"/>
      <c r="FU109" s="62"/>
      <c r="FV109" s="62"/>
      <c r="FW109" s="62"/>
      <c r="FX109" s="62"/>
      <c r="FY109" s="62"/>
      <c r="FZ109" s="62"/>
      <c r="GA109" s="62"/>
      <c r="GB109" s="62"/>
      <c r="GC109" s="62"/>
      <c r="GD109" s="62"/>
      <c r="GE109" s="62"/>
      <c r="GF109" s="62"/>
      <c r="GG109" s="62"/>
      <c r="GH109" s="62"/>
      <c r="GI109" s="62"/>
      <c r="GJ109" s="62"/>
      <c r="GK109" s="62"/>
      <c r="GL109" s="62"/>
      <c r="GM109" s="62"/>
      <c r="GN109" s="62"/>
      <c r="GO109" s="62"/>
      <c r="GP109" s="62"/>
      <c r="GQ109" s="62"/>
      <c r="GR109" s="62"/>
      <c r="GS109" s="62"/>
      <c r="GT109" s="62"/>
      <c r="GU109" s="62"/>
      <c r="GV109" s="62"/>
      <c r="GW109" s="62"/>
      <c r="GX109" s="62"/>
      <c r="GY109" s="62"/>
      <c r="GZ109" s="62"/>
      <c r="HA109" s="62"/>
      <c r="HB109" s="62"/>
      <c r="HC109" s="62"/>
      <c r="HD109" s="62"/>
      <c r="HE109" s="62"/>
      <c r="HF109" s="62"/>
      <c r="HG109" s="62"/>
      <c r="HH109" s="62"/>
      <c r="HI109" s="62"/>
      <c r="HJ109" s="62"/>
      <c r="HK109" s="62"/>
      <c r="HL109" s="62"/>
      <c r="HM109" s="62"/>
      <c r="HN109" s="62"/>
      <c r="HO109" s="62"/>
      <c r="HP109" s="62"/>
      <c r="HQ109" s="62"/>
      <c r="HR109" s="62"/>
      <c r="HS109" s="62"/>
      <c r="HT109" s="62"/>
      <c r="HU109" s="62"/>
      <c r="HV109" s="62"/>
      <c r="HW109" s="62"/>
      <c r="HX109" s="62"/>
      <c r="HY109" s="62"/>
      <c r="HZ109" s="62"/>
      <c r="IA109" s="62"/>
      <c r="IB109" s="62"/>
      <c r="IC109" s="62"/>
      <c r="ID109" s="62"/>
      <c r="IE109" s="62"/>
      <c r="IF109" s="62"/>
      <c r="IG109" s="62"/>
      <c r="IH109" s="62"/>
      <c r="II109" s="62"/>
      <c r="IJ109" s="62"/>
      <c r="IK109" s="62"/>
      <c r="IL109" s="62"/>
      <c r="IM109" s="62"/>
      <c r="IN109" s="62"/>
      <c r="IO109" s="62"/>
      <c r="IP109" s="62"/>
      <c r="IQ109" s="62"/>
      <c r="IR109" s="62"/>
    </row>
    <row r="110" spans="1:252" ht="15.75" x14ac:dyDescent="0.25">
      <c r="A110" s="31"/>
      <c r="B110" s="97"/>
      <c r="C110" s="97"/>
      <c r="D110" s="31"/>
      <c r="E110" s="31"/>
      <c r="F110" s="31"/>
      <c r="G110" s="31"/>
      <c r="N110" s="102"/>
      <c r="P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  <c r="IP110" s="62"/>
      <c r="IQ110" s="62"/>
      <c r="IR110" s="62"/>
    </row>
    <row r="111" spans="1:252" ht="15.75" x14ac:dyDescent="0.25">
      <c r="A111" s="31"/>
      <c r="B111" s="97">
        <v>8</v>
      </c>
      <c r="C111" s="97"/>
      <c r="D111" s="31" t="s">
        <v>253</v>
      </c>
      <c r="E111" s="31" t="s">
        <v>481</v>
      </c>
      <c r="F111" s="31">
        <f>[3]July!$E$113*12</f>
        <v>92760</v>
      </c>
      <c r="G111" s="31">
        <v>21600</v>
      </c>
      <c r="H111" s="42">
        <f>ROUND(SUM(F111+G111)*60/100,0)</f>
        <v>68616</v>
      </c>
      <c r="I111" s="42">
        <f>ROUND(SUM(F111+G111)*30/100,0)</f>
        <v>34308</v>
      </c>
      <c r="J111" s="42">
        <v>15000</v>
      </c>
      <c r="M111" s="42">
        <v>3454</v>
      </c>
      <c r="N111" s="102">
        <f>SUM(F111:M111)</f>
        <v>235738</v>
      </c>
      <c r="P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</row>
    <row r="112" spans="1:252" ht="15.75" x14ac:dyDescent="0.25">
      <c r="A112" s="31"/>
      <c r="B112" s="97"/>
      <c r="C112" s="97"/>
      <c r="D112" s="31"/>
      <c r="E112" s="31"/>
      <c r="F112" s="31"/>
      <c r="G112" s="31"/>
      <c r="N112" s="102"/>
      <c r="P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  <c r="IK112" s="62"/>
      <c r="IL112" s="62"/>
      <c r="IM112" s="62"/>
      <c r="IN112" s="62"/>
      <c r="IO112" s="62"/>
      <c r="IP112" s="62"/>
      <c r="IQ112" s="62"/>
      <c r="IR112" s="62"/>
    </row>
    <row r="113" spans="1:252" ht="15.75" x14ac:dyDescent="0.25">
      <c r="A113" s="31"/>
      <c r="B113" s="97">
        <v>9</v>
      </c>
      <c r="C113" s="97"/>
      <c r="D113" s="31" t="s">
        <v>254</v>
      </c>
      <c r="E113" s="31" t="s">
        <v>530</v>
      </c>
      <c r="F113" s="31">
        <f>[3]July!$E$115*12</f>
        <v>126120</v>
      </c>
      <c r="G113" s="31">
        <v>33600</v>
      </c>
      <c r="H113" s="42">
        <f>ROUND(SUM(F113+G113)*60/100,0)</f>
        <v>95832</v>
      </c>
      <c r="I113" s="42">
        <f>ROUND(SUM(F113+G113)*30/100,0)</f>
        <v>47916</v>
      </c>
      <c r="J113" s="42">
        <f>3000*12</f>
        <v>36000</v>
      </c>
      <c r="M113" s="42">
        <v>3454</v>
      </c>
      <c r="N113" s="102">
        <f>SUM(F113:M113)</f>
        <v>342922</v>
      </c>
      <c r="P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2"/>
      <c r="FK113" s="62"/>
      <c r="FL113" s="62"/>
      <c r="FM113" s="62"/>
      <c r="FN113" s="62"/>
      <c r="FO113" s="62"/>
      <c r="FP113" s="62"/>
      <c r="FQ113" s="62"/>
      <c r="FR113" s="62"/>
      <c r="FS113" s="62"/>
      <c r="FT113" s="62"/>
      <c r="FU113" s="62"/>
      <c r="FV113" s="62"/>
      <c r="FW113" s="62"/>
      <c r="FX113" s="62"/>
      <c r="FY113" s="62"/>
      <c r="FZ113" s="62"/>
      <c r="GA113" s="62"/>
      <c r="GB113" s="62"/>
      <c r="GC113" s="62"/>
      <c r="GD113" s="62"/>
      <c r="GE113" s="62"/>
      <c r="GF113" s="62"/>
      <c r="GG113" s="62"/>
      <c r="GH113" s="62"/>
      <c r="GI113" s="62"/>
      <c r="GJ113" s="62"/>
      <c r="GK113" s="62"/>
      <c r="GL113" s="62"/>
      <c r="GM113" s="62"/>
      <c r="GN113" s="62"/>
      <c r="GO113" s="62"/>
      <c r="GP113" s="62"/>
      <c r="GQ113" s="62"/>
      <c r="GR113" s="62"/>
      <c r="GS113" s="62"/>
      <c r="GT113" s="62"/>
      <c r="GU113" s="62"/>
      <c r="GV113" s="62"/>
      <c r="GW113" s="62"/>
      <c r="GX113" s="62"/>
      <c r="GY113" s="62"/>
      <c r="GZ113" s="62"/>
      <c r="HA113" s="62"/>
      <c r="HB113" s="62"/>
      <c r="HC113" s="62"/>
      <c r="HD113" s="62"/>
      <c r="HE113" s="62"/>
      <c r="HF113" s="62"/>
      <c r="HG113" s="62"/>
      <c r="HH113" s="62"/>
      <c r="HI113" s="62"/>
      <c r="HJ113" s="62"/>
      <c r="HK113" s="62"/>
      <c r="HL113" s="62"/>
      <c r="HM113" s="62"/>
      <c r="HN113" s="62"/>
      <c r="HO113" s="62"/>
      <c r="HP113" s="62"/>
      <c r="HQ113" s="62"/>
      <c r="HR113" s="62"/>
      <c r="HS113" s="62"/>
      <c r="HT113" s="62"/>
      <c r="HU113" s="62"/>
      <c r="HV113" s="62"/>
      <c r="HW113" s="62"/>
      <c r="HX113" s="62"/>
      <c r="HY113" s="62"/>
      <c r="HZ113" s="62"/>
      <c r="IA113" s="62"/>
      <c r="IB113" s="62"/>
      <c r="IC113" s="62"/>
      <c r="ID113" s="62"/>
      <c r="IE113" s="62"/>
      <c r="IF113" s="62"/>
      <c r="IG113" s="62"/>
      <c r="IH113" s="62"/>
      <c r="II113" s="62"/>
      <c r="IJ113" s="62"/>
      <c r="IK113" s="62"/>
      <c r="IL113" s="62"/>
      <c r="IM113" s="62"/>
      <c r="IN113" s="62"/>
      <c r="IO113" s="62"/>
      <c r="IP113" s="62"/>
      <c r="IQ113" s="62"/>
      <c r="IR113" s="62"/>
    </row>
    <row r="114" spans="1:252" ht="15.75" x14ac:dyDescent="0.25">
      <c r="A114" s="31"/>
      <c r="B114" s="97"/>
      <c r="C114" s="97"/>
      <c r="D114" s="31"/>
      <c r="E114" s="31"/>
      <c r="F114" s="31"/>
      <c r="G114" s="31"/>
      <c r="N114" s="102"/>
      <c r="P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2"/>
      <c r="FK114" s="62"/>
      <c r="FL114" s="62"/>
      <c r="FM114" s="62"/>
      <c r="FN114" s="62"/>
      <c r="FO114" s="62"/>
      <c r="FP114" s="62"/>
      <c r="FQ114" s="62"/>
      <c r="FR114" s="62"/>
      <c r="FS114" s="62"/>
      <c r="FT114" s="62"/>
      <c r="FU114" s="62"/>
      <c r="FV114" s="62"/>
      <c r="FW114" s="62"/>
      <c r="FX114" s="62"/>
      <c r="FY114" s="62"/>
      <c r="FZ114" s="62"/>
      <c r="GA114" s="62"/>
      <c r="GB114" s="62"/>
      <c r="GC114" s="62"/>
      <c r="GD114" s="62"/>
      <c r="GE114" s="62"/>
      <c r="GF114" s="62"/>
      <c r="GG114" s="62"/>
      <c r="GH114" s="62"/>
      <c r="GI114" s="62"/>
      <c r="GJ114" s="62"/>
      <c r="GK114" s="62"/>
      <c r="GL114" s="62"/>
      <c r="GM114" s="62"/>
      <c r="GN114" s="62"/>
      <c r="GO114" s="62"/>
      <c r="GP114" s="62"/>
      <c r="GQ114" s="62"/>
      <c r="GR114" s="62"/>
      <c r="GS114" s="62"/>
      <c r="GT114" s="62"/>
      <c r="GU114" s="62"/>
      <c r="GV114" s="62"/>
      <c r="GW114" s="62"/>
      <c r="GX114" s="62"/>
      <c r="GY114" s="62"/>
      <c r="GZ114" s="62"/>
      <c r="HA114" s="62"/>
      <c r="HB114" s="62"/>
      <c r="HC114" s="62"/>
      <c r="HD114" s="62"/>
      <c r="HE114" s="62"/>
      <c r="HF114" s="62"/>
      <c r="HG114" s="62"/>
      <c r="HH114" s="62"/>
      <c r="HI114" s="62"/>
      <c r="HJ114" s="62"/>
      <c r="HK114" s="62"/>
      <c r="HL114" s="62"/>
      <c r="HM114" s="62"/>
      <c r="HN114" s="62"/>
      <c r="HO114" s="62"/>
      <c r="HP114" s="62"/>
      <c r="HQ114" s="62"/>
      <c r="HR114" s="62"/>
      <c r="HS114" s="62"/>
      <c r="HT114" s="62"/>
      <c r="HU114" s="62"/>
      <c r="HV114" s="62"/>
      <c r="HW114" s="62"/>
      <c r="HX114" s="62"/>
      <c r="HY114" s="62"/>
      <c r="HZ114" s="62"/>
      <c r="IA114" s="62"/>
      <c r="IB114" s="62"/>
      <c r="IC114" s="62"/>
      <c r="ID114" s="62"/>
      <c r="IE114" s="62"/>
      <c r="IF114" s="62"/>
      <c r="IG114" s="62"/>
      <c r="IH114" s="62"/>
      <c r="II114" s="62"/>
      <c r="IJ114" s="62"/>
      <c r="IK114" s="62"/>
      <c r="IL114" s="62"/>
      <c r="IM114" s="62"/>
      <c r="IN114" s="62"/>
      <c r="IO114" s="62"/>
      <c r="IP114" s="62"/>
      <c r="IQ114" s="62"/>
      <c r="IR114" s="62"/>
    </row>
    <row r="115" spans="1:252" ht="15.75" x14ac:dyDescent="0.25">
      <c r="A115" s="31"/>
      <c r="B115" s="97">
        <v>10</v>
      </c>
      <c r="C115" s="97"/>
      <c r="D115" s="31" t="s">
        <v>255</v>
      </c>
      <c r="E115" s="31" t="s">
        <v>412</v>
      </c>
      <c r="F115" s="31">
        <f>[3]July!$E$117*12</f>
        <v>112680</v>
      </c>
      <c r="G115" s="31">
        <v>28800</v>
      </c>
      <c r="H115" s="42">
        <f>ROUND(SUM(F115+G115)*60/100,0)</f>
        <v>84888</v>
      </c>
      <c r="I115" s="42">
        <f>ROUND(SUM(F115+G115)*30/100,0)</f>
        <v>42444</v>
      </c>
      <c r="J115" s="42">
        <f>3000*12</f>
        <v>36000</v>
      </c>
      <c r="M115" s="42">
        <v>3454</v>
      </c>
      <c r="N115" s="102">
        <f>SUM(F115:M115)</f>
        <v>308266</v>
      </c>
      <c r="P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2"/>
      <c r="FK115" s="62"/>
      <c r="FL115" s="62"/>
      <c r="FM115" s="62"/>
      <c r="FN115" s="62"/>
      <c r="FO115" s="62"/>
      <c r="FP115" s="62"/>
      <c r="FQ115" s="62"/>
      <c r="FR115" s="62"/>
      <c r="FS115" s="62"/>
      <c r="FT115" s="62"/>
      <c r="FU115" s="62"/>
      <c r="FV115" s="62"/>
      <c r="FW115" s="62"/>
      <c r="FX115" s="62"/>
      <c r="FY115" s="62"/>
      <c r="FZ115" s="62"/>
      <c r="GA115" s="62"/>
      <c r="GB115" s="62"/>
      <c r="GC115" s="62"/>
      <c r="GD115" s="62"/>
      <c r="GE115" s="62"/>
      <c r="GF115" s="62"/>
      <c r="GG115" s="62"/>
      <c r="GH115" s="62"/>
      <c r="GI115" s="62"/>
      <c r="GJ115" s="62"/>
      <c r="GK115" s="62"/>
      <c r="GL115" s="62"/>
      <c r="GM115" s="62"/>
      <c r="GN115" s="62"/>
      <c r="GO115" s="62"/>
      <c r="GP115" s="62"/>
      <c r="GQ115" s="62"/>
      <c r="GR115" s="62"/>
      <c r="GS115" s="62"/>
      <c r="GT115" s="62"/>
      <c r="GU115" s="62"/>
      <c r="GV115" s="62"/>
      <c r="GW115" s="62"/>
      <c r="GX115" s="62"/>
      <c r="GY115" s="62"/>
      <c r="GZ115" s="62"/>
      <c r="HA115" s="62"/>
      <c r="HB115" s="62"/>
      <c r="HC115" s="62"/>
      <c r="HD115" s="62"/>
      <c r="HE115" s="62"/>
      <c r="HF115" s="62"/>
      <c r="HG115" s="62"/>
      <c r="HH115" s="62"/>
      <c r="HI115" s="62"/>
      <c r="HJ115" s="62"/>
      <c r="HK115" s="62"/>
      <c r="HL115" s="62"/>
      <c r="HM115" s="62"/>
      <c r="HN115" s="62"/>
      <c r="HO115" s="62"/>
      <c r="HP115" s="62"/>
      <c r="HQ115" s="62"/>
      <c r="HR115" s="62"/>
      <c r="HS115" s="62"/>
      <c r="HT115" s="62"/>
      <c r="HU115" s="62"/>
      <c r="HV115" s="62"/>
      <c r="HW115" s="62"/>
      <c r="HX115" s="62"/>
      <c r="HY115" s="62"/>
      <c r="HZ115" s="62"/>
      <c r="IA115" s="62"/>
      <c r="IB115" s="62"/>
      <c r="IC115" s="62"/>
      <c r="ID115" s="62"/>
      <c r="IE115" s="62"/>
      <c r="IF115" s="62"/>
      <c r="IG115" s="62"/>
      <c r="IH115" s="62"/>
      <c r="II115" s="62"/>
      <c r="IJ115" s="62"/>
      <c r="IK115" s="62"/>
      <c r="IL115" s="62"/>
      <c r="IM115" s="62"/>
      <c r="IN115" s="62"/>
      <c r="IO115" s="62"/>
      <c r="IP115" s="62"/>
      <c r="IQ115" s="62"/>
      <c r="IR115" s="62"/>
    </row>
    <row r="116" spans="1:252" ht="15.75" x14ac:dyDescent="0.25">
      <c r="A116" s="31"/>
      <c r="B116" s="97"/>
      <c r="C116" s="97"/>
      <c r="D116" s="31"/>
      <c r="E116" s="31"/>
      <c r="F116" s="31"/>
      <c r="G116" s="31"/>
      <c r="N116" s="102"/>
      <c r="P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2"/>
      <c r="FK116" s="62"/>
      <c r="FL116" s="62"/>
      <c r="FM116" s="62"/>
      <c r="FN116" s="62"/>
      <c r="FO116" s="62"/>
      <c r="FP116" s="62"/>
      <c r="FQ116" s="62"/>
      <c r="FR116" s="62"/>
      <c r="FS116" s="62"/>
      <c r="FT116" s="62"/>
      <c r="FU116" s="62"/>
      <c r="FV116" s="62"/>
      <c r="FW116" s="62"/>
      <c r="FX116" s="62"/>
      <c r="FY116" s="62"/>
      <c r="FZ116" s="62"/>
      <c r="GA116" s="62"/>
      <c r="GB116" s="62"/>
      <c r="GC116" s="62"/>
      <c r="GD116" s="62"/>
      <c r="GE116" s="62"/>
      <c r="GF116" s="62"/>
      <c r="GG116" s="62"/>
      <c r="GH116" s="62"/>
      <c r="GI116" s="62"/>
      <c r="GJ116" s="62"/>
      <c r="GK116" s="62"/>
      <c r="GL116" s="62"/>
      <c r="GM116" s="62"/>
      <c r="GN116" s="62"/>
      <c r="GO116" s="62"/>
      <c r="GP116" s="62"/>
      <c r="GQ116" s="62"/>
      <c r="GR116" s="62"/>
      <c r="GS116" s="62"/>
      <c r="GT116" s="62"/>
      <c r="GU116" s="62"/>
      <c r="GV116" s="62"/>
      <c r="GW116" s="62"/>
      <c r="GX116" s="62"/>
      <c r="GY116" s="62"/>
      <c r="GZ116" s="62"/>
      <c r="HA116" s="62"/>
      <c r="HB116" s="62"/>
      <c r="HC116" s="62"/>
      <c r="HD116" s="62"/>
      <c r="HE116" s="62"/>
      <c r="HF116" s="62"/>
      <c r="HG116" s="62"/>
      <c r="HH116" s="62"/>
      <c r="HI116" s="62"/>
      <c r="HJ116" s="62"/>
      <c r="HK116" s="62"/>
      <c r="HL116" s="62"/>
      <c r="HM116" s="62"/>
      <c r="HN116" s="62"/>
      <c r="HO116" s="62"/>
      <c r="HP116" s="62"/>
      <c r="HQ116" s="62"/>
      <c r="HR116" s="62"/>
      <c r="HS116" s="62"/>
      <c r="HT116" s="62"/>
      <c r="HU116" s="62"/>
      <c r="HV116" s="62"/>
      <c r="HW116" s="62"/>
      <c r="HX116" s="62"/>
      <c r="HY116" s="62"/>
      <c r="HZ116" s="62"/>
      <c r="IA116" s="62"/>
      <c r="IB116" s="62"/>
      <c r="IC116" s="62"/>
      <c r="ID116" s="62"/>
      <c r="IE116" s="62"/>
      <c r="IF116" s="62"/>
      <c r="IG116" s="62"/>
      <c r="IH116" s="62"/>
      <c r="II116" s="62"/>
      <c r="IJ116" s="62"/>
      <c r="IK116" s="62"/>
      <c r="IL116" s="62"/>
      <c r="IM116" s="62"/>
      <c r="IN116" s="62"/>
      <c r="IO116" s="62"/>
      <c r="IP116" s="62"/>
      <c r="IQ116" s="62"/>
      <c r="IR116" s="62"/>
    </row>
    <row r="117" spans="1:252" ht="15.75" x14ac:dyDescent="0.25">
      <c r="A117" s="31"/>
      <c r="B117" s="97">
        <v>11</v>
      </c>
      <c r="C117" s="97"/>
      <c r="D117" s="31" t="s">
        <v>256</v>
      </c>
      <c r="E117" s="31" t="s">
        <v>481</v>
      </c>
      <c r="F117" s="31">
        <f>[3]July!$E$119*12</f>
        <v>92760</v>
      </c>
      <c r="G117" s="31">
        <v>21600</v>
      </c>
      <c r="H117" s="42">
        <f>ROUND(SUM(F117+G117)*60/100,0)</f>
        <v>68616</v>
      </c>
      <c r="I117" s="42">
        <f>ROUND(SUM(F117+G117)*30/100,0)</f>
        <v>34308</v>
      </c>
      <c r="J117" s="42">
        <v>15000</v>
      </c>
      <c r="M117" s="42">
        <v>3454</v>
      </c>
      <c r="N117" s="102">
        <f>SUM(F117:M117)</f>
        <v>235738</v>
      </c>
      <c r="P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2"/>
      <c r="FK117" s="62"/>
      <c r="FL117" s="62"/>
      <c r="FM117" s="62"/>
      <c r="FN117" s="62"/>
      <c r="FO117" s="62"/>
      <c r="FP117" s="62"/>
      <c r="FQ117" s="62"/>
      <c r="FR117" s="62"/>
      <c r="FS117" s="62"/>
      <c r="FT117" s="62"/>
      <c r="FU117" s="62"/>
      <c r="FV117" s="62"/>
      <c r="FW117" s="62"/>
      <c r="FX117" s="62"/>
      <c r="FY117" s="62"/>
      <c r="FZ117" s="62"/>
      <c r="GA117" s="62"/>
      <c r="GB117" s="62"/>
      <c r="GC117" s="62"/>
      <c r="GD117" s="62"/>
      <c r="GE117" s="62"/>
      <c r="GF117" s="62"/>
      <c r="GG117" s="62"/>
      <c r="GH117" s="62"/>
      <c r="GI117" s="62"/>
      <c r="GJ117" s="62"/>
      <c r="GK117" s="62"/>
      <c r="GL117" s="62"/>
      <c r="GM117" s="62"/>
      <c r="GN117" s="62"/>
      <c r="GO117" s="62"/>
      <c r="GP117" s="62"/>
      <c r="GQ117" s="62"/>
      <c r="GR117" s="62"/>
      <c r="GS117" s="62"/>
      <c r="GT117" s="62"/>
      <c r="GU117" s="62"/>
      <c r="GV117" s="62"/>
      <c r="GW117" s="62"/>
      <c r="GX117" s="62"/>
      <c r="GY117" s="62"/>
      <c r="GZ117" s="62"/>
      <c r="HA117" s="62"/>
      <c r="HB117" s="62"/>
      <c r="HC117" s="62"/>
      <c r="HD117" s="62"/>
      <c r="HE117" s="62"/>
      <c r="HF117" s="62"/>
      <c r="HG117" s="62"/>
      <c r="HH117" s="62"/>
      <c r="HI117" s="62"/>
      <c r="HJ117" s="62"/>
      <c r="HK117" s="62"/>
      <c r="HL117" s="62"/>
      <c r="HM117" s="62"/>
      <c r="HN117" s="62"/>
      <c r="HO117" s="62"/>
      <c r="HP117" s="62"/>
      <c r="HQ117" s="62"/>
      <c r="HR117" s="62"/>
      <c r="HS117" s="62"/>
      <c r="HT117" s="62"/>
      <c r="HU117" s="62"/>
      <c r="HV117" s="62"/>
      <c r="HW117" s="62"/>
      <c r="HX117" s="62"/>
      <c r="HY117" s="62"/>
      <c r="HZ117" s="62"/>
      <c r="IA117" s="62"/>
      <c r="IB117" s="62"/>
      <c r="IC117" s="62"/>
      <c r="ID117" s="62"/>
      <c r="IE117" s="62"/>
      <c r="IF117" s="62"/>
      <c r="IG117" s="62"/>
      <c r="IH117" s="62"/>
      <c r="II117" s="62"/>
      <c r="IJ117" s="62"/>
      <c r="IK117" s="62"/>
      <c r="IL117" s="62"/>
      <c r="IM117" s="62"/>
      <c r="IN117" s="62"/>
      <c r="IO117" s="62"/>
      <c r="IP117" s="62"/>
      <c r="IQ117" s="62"/>
      <c r="IR117" s="62"/>
    </row>
    <row r="118" spans="1:252" ht="15.75" x14ac:dyDescent="0.25">
      <c r="A118" s="31"/>
      <c r="B118" s="97"/>
      <c r="C118" s="97"/>
      <c r="D118" s="31"/>
      <c r="E118" s="31"/>
      <c r="F118" s="31"/>
      <c r="G118" s="31"/>
      <c r="N118" s="102"/>
      <c r="P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2"/>
      <c r="FK118" s="62"/>
      <c r="FL118" s="62"/>
      <c r="FM118" s="62"/>
      <c r="FN118" s="62"/>
      <c r="FO118" s="62"/>
      <c r="FP118" s="62"/>
      <c r="FQ118" s="62"/>
      <c r="FR118" s="62"/>
      <c r="FS118" s="62"/>
      <c r="FT118" s="62"/>
      <c r="FU118" s="62"/>
      <c r="FV118" s="62"/>
      <c r="FW118" s="62"/>
      <c r="FX118" s="62"/>
      <c r="FY118" s="62"/>
      <c r="FZ118" s="62"/>
      <c r="GA118" s="62"/>
      <c r="GB118" s="62"/>
      <c r="GC118" s="62"/>
      <c r="GD118" s="62"/>
      <c r="GE118" s="62"/>
      <c r="GF118" s="62"/>
      <c r="GG118" s="62"/>
      <c r="GH118" s="62"/>
      <c r="GI118" s="62"/>
      <c r="GJ118" s="62"/>
      <c r="GK118" s="62"/>
      <c r="GL118" s="62"/>
      <c r="GM118" s="62"/>
      <c r="GN118" s="62"/>
      <c r="GO118" s="62"/>
      <c r="GP118" s="62"/>
      <c r="GQ118" s="62"/>
      <c r="GR118" s="62"/>
      <c r="GS118" s="62"/>
      <c r="GT118" s="62"/>
      <c r="GU118" s="62"/>
      <c r="GV118" s="62"/>
      <c r="GW118" s="62"/>
      <c r="GX118" s="62"/>
      <c r="GY118" s="62"/>
      <c r="GZ118" s="62"/>
      <c r="HA118" s="62"/>
      <c r="HB118" s="62"/>
      <c r="HC118" s="62"/>
      <c r="HD118" s="62"/>
      <c r="HE118" s="62"/>
      <c r="HF118" s="62"/>
      <c r="HG118" s="62"/>
      <c r="HH118" s="62"/>
      <c r="HI118" s="62"/>
      <c r="HJ118" s="62"/>
      <c r="HK118" s="62"/>
      <c r="HL118" s="62"/>
      <c r="HM118" s="62"/>
      <c r="HN118" s="62"/>
      <c r="HO118" s="62"/>
      <c r="HP118" s="62"/>
      <c r="HQ118" s="62"/>
      <c r="HR118" s="62"/>
      <c r="HS118" s="62"/>
      <c r="HT118" s="62"/>
      <c r="HU118" s="62"/>
      <c r="HV118" s="62"/>
      <c r="HW118" s="62"/>
      <c r="HX118" s="62"/>
      <c r="HY118" s="62"/>
      <c r="HZ118" s="62"/>
      <c r="IA118" s="62"/>
      <c r="IB118" s="62"/>
      <c r="IC118" s="62"/>
      <c r="ID118" s="62"/>
      <c r="IE118" s="62"/>
      <c r="IF118" s="62"/>
      <c r="IG118" s="62"/>
      <c r="IH118" s="62"/>
      <c r="II118" s="62"/>
      <c r="IJ118" s="62"/>
      <c r="IK118" s="62"/>
      <c r="IL118" s="62"/>
      <c r="IM118" s="62"/>
      <c r="IN118" s="62"/>
      <c r="IO118" s="62"/>
      <c r="IP118" s="62"/>
      <c r="IQ118" s="62"/>
      <c r="IR118" s="62"/>
    </row>
    <row r="119" spans="1:252" ht="15.75" x14ac:dyDescent="0.25">
      <c r="A119" s="31"/>
      <c r="B119" s="97">
        <v>12</v>
      </c>
      <c r="C119" s="97"/>
      <c r="D119" s="31" t="s">
        <v>257</v>
      </c>
      <c r="E119" s="31" t="s">
        <v>482</v>
      </c>
      <c r="F119" s="31">
        <f>[3]July!$E$121*12</f>
        <v>18948</v>
      </c>
      <c r="G119" s="31">
        <v>33600</v>
      </c>
      <c r="H119" s="42">
        <f>ROUND(SUM(F119+G119)*60/100,0)</f>
        <v>31529</v>
      </c>
      <c r="I119" s="42">
        <f>ROUND(SUM(F119+G119)*30/100,0)</f>
        <v>15764</v>
      </c>
      <c r="J119" s="42">
        <f>3000*12</f>
        <v>36000</v>
      </c>
      <c r="M119" s="42">
        <v>3454</v>
      </c>
      <c r="N119" s="102">
        <f>SUM(F119:M119)</f>
        <v>139295</v>
      </c>
      <c r="P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2"/>
      <c r="FK119" s="62"/>
      <c r="FL119" s="62"/>
      <c r="FM119" s="62"/>
      <c r="FN119" s="62"/>
      <c r="FO119" s="62"/>
      <c r="FP119" s="62"/>
      <c r="FQ119" s="62"/>
      <c r="FR119" s="62"/>
      <c r="FS119" s="62"/>
      <c r="FT119" s="62"/>
      <c r="FU119" s="62"/>
      <c r="FV119" s="62"/>
      <c r="FW119" s="62"/>
      <c r="FX119" s="62"/>
      <c r="FY119" s="62"/>
      <c r="FZ119" s="62"/>
      <c r="GA119" s="62"/>
      <c r="GB119" s="62"/>
      <c r="GC119" s="62"/>
      <c r="GD119" s="62"/>
      <c r="GE119" s="62"/>
      <c r="GF119" s="62"/>
      <c r="GG119" s="62"/>
      <c r="GH119" s="62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  <c r="GS119" s="62"/>
      <c r="GT119" s="62"/>
      <c r="GU119" s="62"/>
      <c r="GV119" s="62"/>
      <c r="GW119" s="62"/>
      <c r="GX119" s="62"/>
      <c r="GY119" s="62"/>
      <c r="GZ119" s="62"/>
      <c r="HA119" s="62"/>
      <c r="HB119" s="62"/>
      <c r="HC119" s="62"/>
      <c r="HD119" s="62"/>
      <c r="HE119" s="62"/>
      <c r="HF119" s="62"/>
      <c r="HG119" s="62"/>
      <c r="HH119" s="62"/>
      <c r="HI119" s="62"/>
      <c r="HJ119" s="62"/>
      <c r="HK119" s="62"/>
      <c r="HL119" s="62"/>
      <c r="HM119" s="62"/>
      <c r="HN119" s="62"/>
      <c r="HO119" s="62"/>
      <c r="HP119" s="62"/>
      <c r="HQ119" s="62"/>
      <c r="HR119" s="62"/>
      <c r="HS119" s="62"/>
      <c r="HT119" s="62"/>
      <c r="HU119" s="62"/>
      <c r="HV119" s="62"/>
      <c r="HW119" s="62"/>
      <c r="HX119" s="62"/>
      <c r="HY119" s="62"/>
      <c r="HZ119" s="62"/>
      <c r="IA119" s="62"/>
      <c r="IB119" s="62"/>
      <c r="IC119" s="62"/>
      <c r="ID119" s="62"/>
      <c r="IE119" s="62"/>
      <c r="IF119" s="62"/>
      <c r="IG119" s="62"/>
      <c r="IH119" s="62"/>
      <c r="II119" s="62"/>
      <c r="IJ119" s="62"/>
      <c r="IK119" s="62"/>
      <c r="IL119" s="62"/>
      <c r="IM119" s="62"/>
      <c r="IN119" s="62"/>
      <c r="IO119" s="62"/>
      <c r="IP119" s="62"/>
      <c r="IQ119" s="62"/>
      <c r="IR119" s="62"/>
    </row>
    <row r="120" spans="1:252" ht="15.75" x14ac:dyDescent="0.25">
      <c r="A120" s="31"/>
      <c r="B120" s="97"/>
      <c r="C120" s="97"/>
      <c r="D120" s="31"/>
      <c r="E120" s="31"/>
      <c r="F120" s="31"/>
      <c r="G120" s="31"/>
      <c r="N120" s="102"/>
      <c r="P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2"/>
      <c r="FK120" s="62"/>
      <c r="FL120" s="62"/>
      <c r="FM120" s="62"/>
      <c r="FN120" s="62"/>
      <c r="FO120" s="62"/>
      <c r="FP120" s="62"/>
      <c r="FQ120" s="62"/>
      <c r="FR120" s="62"/>
      <c r="FS120" s="62"/>
      <c r="FT120" s="62"/>
      <c r="FU120" s="62"/>
      <c r="FV120" s="62"/>
      <c r="FW120" s="62"/>
      <c r="FX120" s="62"/>
      <c r="FY120" s="62"/>
      <c r="FZ120" s="62"/>
      <c r="GA120" s="62"/>
      <c r="GB120" s="62"/>
      <c r="GC120" s="62"/>
      <c r="GD120" s="62"/>
      <c r="GE120" s="62"/>
      <c r="GF120" s="62"/>
      <c r="GG120" s="62"/>
      <c r="GH120" s="62"/>
      <c r="GI120" s="62"/>
      <c r="GJ120" s="62"/>
      <c r="GK120" s="62"/>
      <c r="GL120" s="62"/>
      <c r="GM120" s="62"/>
      <c r="GN120" s="62"/>
      <c r="GO120" s="62"/>
      <c r="GP120" s="62"/>
      <c r="GQ120" s="62"/>
      <c r="GR120" s="62"/>
      <c r="GS120" s="62"/>
      <c r="GT120" s="62"/>
      <c r="GU120" s="62"/>
      <c r="GV120" s="62"/>
      <c r="GW120" s="62"/>
      <c r="GX120" s="62"/>
      <c r="GY120" s="62"/>
      <c r="GZ120" s="62"/>
      <c r="HA120" s="62"/>
      <c r="HB120" s="62"/>
      <c r="HC120" s="62"/>
      <c r="HD120" s="62"/>
      <c r="HE120" s="62"/>
      <c r="HF120" s="62"/>
      <c r="HG120" s="62"/>
      <c r="HH120" s="62"/>
      <c r="HI120" s="62"/>
      <c r="HJ120" s="62"/>
      <c r="HK120" s="62"/>
      <c r="HL120" s="62"/>
      <c r="HM120" s="62"/>
      <c r="HN120" s="62"/>
      <c r="HO120" s="62"/>
      <c r="HP120" s="62"/>
      <c r="HQ120" s="62"/>
      <c r="HR120" s="62"/>
      <c r="HS120" s="62"/>
      <c r="HT120" s="62"/>
      <c r="HU120" s="62"/>
      <c r="HV120" s="62"/>
      <c r="HW120" s="62"/>
      <c r="HX120" s="62"/>
      <c r="HY120" s="62"/>
      <c r="HZ120" s="62"/>
      <c r="IA120" s="62"/>
      <c r="IB120" s="62"/>
      <c r="IC120" s="62"/>
      <c r="ID120" s="62"/>
      <c r="IE120" s="62"/>
      <c r="IF120" s="62"/>
      <c r="IG120" s="62"/>
      <c r="IH120" s="62"/>
      <c r="II120" s="62"/>
      <c r="IJ120" s="62"/>
      <c r="IK120" s="62"/>
      <c r="IL120" s="62"/>
      <c r="IM120" s="62"/>
      <c r="IN120" s="62"/>
      <c r="IO120" s="62"/>
      <c r="IP120" s="62"/>
      <c r="IQ120" s="62"/>
      <c r="IR120" s="62"/>
    </row>
    <row r="121" spans="1:252" ht="15.75" x14ac:dyDescent="0.25">
      <c r="A121" s="31"/>
      <c r="B121" s="97">
        <v>13</v>
      </c>
      <c r="C121" s="97"/>
      <c r="D121" s="31" t="s">
        <v>259</v>
      </c>
      <c r="E121" s="31" t="s">
        <v>411</v>
      </c>
      <c r="F121" s="31">
        <f>[3]July!$E$123*12</f>
        <v>96000</v>
      </c>
      <c r="G121" s="31">
        <v>21600</v>
      </c>
      <c r="H121" s="42">
        <f>ROUND(SUM(F121+G121)*60/100,0)</f>
        <v>70560</v>
      </c>
      <c r="I121" s="42">
        <f>ROUND(SUM(F121+G121)*30/100,0)</f>
        <v>35280</v>
      </c>
      <c r="J121" s="42">
        <v>15000</v>
      </c>
      <c r="M121" s="42">
        <v>3454</v>
      </c>
      <c r="N121" s="102">
        <f>SUM(F121:M121)</f>
        <v>241894</v>
      </c>
      <c r="P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2"/>
      <c r="FK121" s="62"/>
      <c r="FL121" s="62"/>
      <c r="FM121" s="62"/>
      <c r="FN121" s="62"/>
      <c r="FO121" s="62"/>
      <c r="FP121" s="62"/>
      <c r="FQ121" s="62"/>
      <c r="FR121" s="62"/>
      <c r="FS121" s="62"/>
      <c r="FT121" s="62"/>
      <c r="FU121" s="62"/>
      <c r="FV121" s="62"/>
      <c r="FW121" s="62"/>
      <c r="FX121" s="62"/>
      <c r="FY121" s="62"/>
      <c r="FZ121" s="62"/>
      <c r="GA121" s="62"/>
      <c r="GB121" s="62"/>
      <c r="GC121" s="62"/>
      <c r="GD121" s="62"/>
      <c r="GE121" s="62"/>
      <c r="GF121" s="62"/>
      <c r="GG121" s="62"/>
      <c r="GH121" s="62"/>
      <c r="GI121" s="62"/>
      <c r="GJ121" s="62"/>
      <c r="GK121" s="62"/>
      <c r="GL121" s="62"/>
      <c r="GM121" s="62"/>
      <c r="GN121" s="62"/>
      <c r="GO121" s="62"/>
      <c r="GP121" s="62"/>
      <c r="GQ121" s="62"/>
      <c r="GR121" s="62"/>
      <c r="GS121" s="62"/>
      <c r="GT121" s="62"/>
      <c r="GU121" s="62"/>
      <c r="GV121" s="62"/>
      <c r="GW121" s="62"/>
      <c r="GX121" s="62"/>
      <c r="GY121" s="62"/>
      <c r="GZ121" s="62"/>
      <c r="HA121" s="62"/>
      <c r="HB121" s="62"/>
      <c r="HC121" s="62"/>
      <c r="HD121" s="62"/>
      <c r="HE121" s="62"/>
      <c r="HF121" s="62"/>
      <c r="HG121" s="62"/>
      <c r="HH121" s="62"/>
      <c r="HI121" s="62"/>
      <c r="HJ121" s="62"/>
      <c r="HK121" s="62"/>
      <c r="HL121" s="62"/>
      <c r="HM121" s="62"/>
      <c r="HN121" s="62"/>
      <c r="HO121" s="62"/>
      <c r="HP121" s="62"/>
      <c r="HQ121" s="62"/>
      <c r="HR121" s="62"/>
      <c r="HS121" s="62"/>
      <c r="HT121" s="62"/>
      <c r="HU121" s="62"/>
      <c r="HV121" s="62"/>
      <c r="HW121" s="62"/>
      <c r="HX121" s="62"/>
      <c r="HY121" s="62"/>
      <c r="HZ121" s="62"/>
      <c r="IA121" s="62"/>
      <c r="IB121" s="62"/>
      <c r="IC121" s="62"/>
      <c r="ID121" s="62"/>
      <c r="IE121" s="62"/>
      <c r="IF121" s="62"/>
      <c r="IG121" s="62"/>
      <c r="IH121" s="62"/>
      <c r="II121" s="62"/>
      <c r="IJ121" s="62"/>
      <c r="IK121" s="62"/>
      <c r="IL121" s="62"/>
      <c r="IM121" s="62"/>
      <c r="IN121" s="62"/>
      <c r="IO121" s="62"/>
      <c r="IP121" s="62"/>
      <c r="IQ121" s="62"/>
      <c r="IR121" s="62"/>
    </row>
    <row r="122" spans="1:252" ht="15.75" x14ac:dyDescent="0.25">
      <c r="A122" s="31"/>
      <c r="B122" s="97"/>
      <c r="C122" s="97"/>
      <c r="D122" s="31"/>
      <c r="E122" s="31"/>
      <c r="F122" s="31"/>
      <c r="G122" s="31"/>
      <c r="N122" s="102"/>
      <c r="P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2"/>
      <c r="FK122" s="62"/>
      <c r="FL122" s="62"/>
      <c r="FM122" s="62"/>
      <c r="FN122" s="62"/>
      <c r="FO122" s="62"/>
      <c r="FP122" s="62"/>
      <c r="FQ122" s="62"/>
      <c r="FR122" s="62"/>
      <c r="FS122" s="62"/>
      <c r="FT122" s="62"/>
      <c r="FU122" s="62"/>
      <c r="FV122" s="62"/>
      <c r="FW122" s="62"/>
      <c r="FX122" s="62"/>
      <c r="FY122" s="62"/>
      <c r="FZ122" s="62"/>
      <c r="GA122" s="62"/>
      <c r="GB122" s="62"/>
      <c r="GC122" s="62"/>
      <c r="GD122" s="62"/>
      <c r="GE122" s="62"/>
      <c r="GF122" s="62"/>
      <c r="GG122" s="62"/>
      <c r="GH122" s="62"/>
      <c r="GI122" s="62"/>
      <c r="GJ122" s="62"/>
      <c r="GK122" s="62"/>
      <c r="GL122" s="62"/>
      <c r="GM122" s="62"/>
      <c r="GN122" s="62"/>
      <c r="GO122" s="62"/>
      <c r="GP122" s="62"/>
      <c r="GQ122" s="62"/>
      <c r="GR122" s="62"/>
      <c r="GS122" s="62"/>
      <c r="GT122" s="62"/>
      <c r="GU122" s="62"/>
      <c r="GV122" s="62"/>
      <c r="GW122" s="62"/>
      <c r="GX122" s="62"/>
      <c r="GY122" s="62"/>
      <c r="GZ122" s="62"/>
      <c r="HA122" s="62"/>
      <c r="HB122" s="62"/>
      <c r="HC122" s="62"/>
      <c r="HD122" s="62"/>
      <c r="HE122" s="62"/>
      <c r="HF122" s="62"/>
      <c r="HG122" s="62"/>
      <c r="HH122" s="62"/>
      <c r="HI122" s="62"/>
      <c r="HJ122" s="62"/>
      <c r="HK122" s="62"/>
      <c r="HL122" s="62"/>
      <c r="HM122" s="62"/>
      <c r="HN122" s="62"/>
      <c r="HO122" s="62"/>
      <c r="HP122" s="62"/>
      <c r="HQ122" s="62"/>
      <c r="HR122" s="62"/>
      <c r="HS122" s="62"/>
      <c r="HT122" s="62"/>
      <c r="HU122" s="62"/>
      <c r="HV122" s="62"/>
      <c r="HW122" s="62"/>
      <c r="HX122" s="62"/>
      <c r="HY122" s="62"/>
      <c r="HZ122" s="62"/>
      <c r="IA122" s="62"/>
      <c r="IB122" s="62"/>
      <c r="IC122" s="62"/>
      <c r="ID122" s="62"/>
      <c r="IE122" s="62"/>
      <c r="IF122" s="62"/>
      <c r="IG122" s="62"/>
      <c r="IH122" s="62"/>
      <c r="II122" s="62"/>
      <c r="IJ122" s="62"/>
      <c r="IK122" s="62"/>
      <c r="IL122" s="62"/>
      <c r="IM122" s="62"/>
      <c r="IN122" s="62"/>
      <c r="IO122" s="62"/>
      <c r="IP122" s="62"/>
      <c r="IQ122" s="62"/>
      <c r="IR122" s="62"/>
    </row>
    <row r="123" spans="1:252" ht="15.75" x14ac:dyDescent="0.25">
      <c r="A123" s="31"/>
      <c r="B123" s="97">
        <v>14</v>
      </c>
      <c r="C123" s="97"/>
      <c r="D123" s="31" t="s">
        <v>262</v>
      </c>
      <c r="E123" s="31" t="s">
        <v>418</v>
      </c>
      <c r="F123" s="31">
        <f>[3]July!$E$127*12</f>
        <v>94920</v>
      </c>
      <c r="G123" s="31">
        <v>22800</v>
      </c>
      <c r="H123" s="42">
        <f>ROUND(SUM(F123+G123)*60/100,0)</f>
        <v>70632</v>
      </c>
      <c r="I123" s="42">
        <f>ROUND(SUM(F123+G123)*30/100,0)</f>
        <v>35316</v>
      </c>
      <c r="J123" s="42">
        <v>15000</v>
      </c>
      <c r="M123" s="42">
        <v>3454</v>
      </c>
      <c r="N123" s="102">
        <f>SUM(F123:M123)</f>
        <v>242122</v>
      </c>
      <c r="P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  <c r="FK123" s="62"/>
      <c r="FL123" s="62"/>
      <c r="FM123" s="62"/>
      <c r="FN123" s="62"/>
      <c r="FO123" s="62"/>
      <c r="FP123" s="62"/>
      <c r="FQ123" s="62"/>
      <c r="FR123" s="62"/>
      <c r="FS123" s="62"/>
      <c r="FT123" s="62"/>
      <c r="FU123" s="62"/>
      <c r="FV123" s="62"/>
      <c r="FW123" s="62"/>
      <c r="FX123" s="62"/>
      <c r="FY123" s="62"/>
      <c r="FZ123" s="62"/>
      <c r="GA123" s="62"/>
      <c r="GB123" s="62"/>
      <c r="GC123" s="62"/>
      <c r="GD123" s="62"/>
      <c r="GE123" s="62"/>
      <c r="GF123" s="62"/>
      <c r="GG123" s="62"/>
      <c r="GH123" s="62"/>
      <c r="GI123" s="62"/>
      <c r="GJ123" s="62"/>
      <c r="GK123" s="62"/>
      <c r="GL123" s="62"/>
      <c r="GM123" s="62"/>
      <c r="GN123" s="62"/>
      <c r="GO123" s="62"/>
      <c r="GP123" s="62"/>
      <c r="GQ123" s="62"/>
      <c r="GR123" s="62"/>
      <c r="GS123" s="62"/>
      <c r="GT123" s="62"/>
      <c r="GU123" s="62"/>
      <c r="GV123" s="62"/>
      <c r="GW123" s="62"/>
      <c r="GX123" s="62"/>
      <c r="GY123" s="62"/>
      <c r="GZ123" s="62"/>
      <c r="HA123" s="62"/>
      <c r="HB123" s="62"/>
      <c r="HC123" s="62"/>
      <c r="HD123" s="62"/>
      <c r="HE123" s="62"/>
      <c r="HF123" s="62"/>
      <c r="HG123" s="62"/>
      <c r="HH123" s="62"/>
      <c r="HI123" s="62"/>
      <c r="HJ123" s="62"/>
      <c r="HK123" s="62"/>
      <c r="HL123" s="62"/>
      <c r="HM123" s="62"/>
      <c r="HN123" s="62"/>
      <c r="HO123" s="62"/>
      <c r="HP123" s="62"/>
      <c r="HQ123" s="62"/>
      <c r="HR123" s="62"/>
      <c r="HS123" s="62"/>
      <c r="HT123" s="62"/>
      <c r="HU123" s="62"/>
      <c r="HV123" s="62"/>
      <c r="HW123" s="62"/>
      <c r="HX123" s="62"/>
      <c r="HY123" s="62"/>
      <c r="HZ123" s="62"/>
      <c r="IA123" s="62"/>
      <c r="IB123" s="62"/>
      <c r="IC123" s="62"/>
      <c r="ID123" s="62"/>
      <c r="IE123" s="62"/>
      <c r="IF123" s="62"/>
      <c r="IG123" s="62"/>
      <c r="IH123" s="62"/>
      <c r="II123" s="62"/>
      <c r="IJ123" s="62"/>
      <c r="IK123" s="62"/>
      <c r="IL123" s="62"/>
      <c r="IM123" s="62"/>
      <c r="IN123" s="62"/>
      <c r="IO123" s="62"/>
      <c r="IP123" s="62"/>
      <c r="IQ123" s="62"/>
      <c r="IR123" s="62"/>
    </row>
    <row r="124" spans="1:252" ht="15.75" x14ac:dyDescent="0.25">
      <c r="A124" s="31"/>
      <c r="B124" s="97"/>
      <c r="C124" s="97"/>
      <c r="D124" s="31"/>
      <c r="E124" s="31"/>
      <c r="F124" s="31"/>
      <c r="G124" s="31"/>
      <c r="N124" s="102"/>
      <c r="P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2"/>
      <c r="FK124" s="62"/>
      <c r="FL124" s="62"/>
      <c r="FM124" s="62"/>
      <c r="FN124" s="62"/>
      <c r="FO124" s="62"/>
      <c r="FP124" s="62"/>
      <c r="FQ124" s="62"/>
      <c r="FR124" s="62"/>
      <c r="FS124" s="62"/>
      <c r="FT124" s="62"/>
      <c r="FU124" s="62"/>
      <c r="FV124" s="62"/>
      <c r="FW124" s="62"/>
      <c r="FX124" s="62"/>
      <c r="FY124" s="62"/>
      <c r="FZ124" s="62"/>
      <c r="GA124" s="62"/>
      <c r="GB124" s="62"/>
      <c r="GC124" s="62"/>
      <c r="GD124" s="62"/>
      <c r="GE124" s="62"/>
      <c r="GF124" s="62"/>
      <c r="GG124" s="62"/>
      <c r="GH124" s="62"/>
      <c r="GI124" s="62"/>
      <c r="GJ124" s="62"/>
      <c r="GK124" s="62"/>
      <c r="GL124" s="62"/>
      <c r="GM124" s="62"/>
      <c r="GN124" s="62"/>
      <c r="GO124" s="62"/>
      <c r="GP124" s="62"/>
      <c r="GQ124" s="62"/>
      <c r="GR124" s="62"/>
      <c r="GS124" s="62"/>
      <c r="GT124" s="62"/>
      <c r="GU124" s="62"/>
      <c r="GV124" s="62"/>
      <c r="GW124" s="62"/>
      <c r="GX124" s="62"/>
      <c r="GY124" s="62"/>
      <c r="GZ124" s="62"/>
      <c r="HA124" s="62"/>
      <c r="HB124" s="62"/>
      <c r="HC124" s="62"/>
      <c r="HD124" s="62"/>
      <c r="HE124" s="62"/>
      <c r="HF124" s="62"/>
      <c r="HG124" s="62"/>
      <c r="HH124" s="62"/>
      <c r="HI124" s="62"/>
      <c r="HJ124" s="62"/>
      <c r="HK124" s="62"/>
      <c r="HL124" s="62"/>
      <c r="HM124" s="62"/>
      <c r="HN124" s="62"/>
      <c r="HO124" s="62"/>
      <c r="HP124" s="62"/>
      <c r="HQ124" s="62"/>
      <c r="HR124" s="62"/>
      <c r="HS124" s="62"/>
      <c r="HT124" s="62"/>
      <c r="HU124" s="62"/>
      <c r="HV124" s="62"/>
      <c r="HW124" s="62"/>
      <c r="HX124" s="62"/>
      <c r="HY124" s="62"/>
      <c r="HZ124" s="62"/>
      <c r="IA124" s="62"/>
      <c r="IB124" s="62"/>
      <c r="IC124" s="62"/>
      <c r="ID124" s="62"/>
      <c r="IE124" s="62"/>
      <c r="IF124" s="62"/>
      <c r="IG124" s="62"/>
      <c r="IH124" s="62"/>
      <c r="II124" s="62"/>
      <c r="IJ124" s="62"/>
      <c r="IK124" s="62"/>
      <c r="IL124" s="62"/>
      <c r="IM124" s="62"/>
      <c r="IN124" s="62"/>
      <c r="IO124" s="62"/>
      <c r="IP124" s="62"/>
      <c r="IQ124" s="62"/>
      <c r="IR124" s="62"/>
    </row>
    <row r="125" spans="1:252" ht="15.75" x14ac:dyDescent="0.25">
      <c r="A125" s="31"/>
      <c r="B125" s="97">
        <v>15</v>
      </c>
      <c r="C125" s="97"/>
      <c r="D125" s="31" t="s">
        <v>264</v>
      </c>
      <c r="E125" s="31" t="s">
        <v>484</v>
      </c>
      <c r="F125" s="31">
        <f>[3]July!$E$129*12</f>
        <v>94920</v>
      </c>
      <c r="G125" s="31">
        <v>21600</v>
      </c>
      <c r="H125" s="42">
        <f>ROUND(SUM(F125+G125)*60/100,0)</f>
        <v>69912</v>
      </c>
      <c r="I125" s="42">
        <f>ROUND(SUM(F125+G125)*30/100,0)</f>
        <v>34956</v>
      </c>
      <c r="J125" s="42">
        <v>15000</v>
      </c>
      <c r="M125" s="42">
        <v>3454</v>
      </c>
      <c r="N125" s="102">
        <f>SUM(F125:M125)</f>
        <v>239842</v>
      </c>
      <c r="P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/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2"/>
      <c r="FK125" s="62"/>
      <c r="FL125" s="62"/>
      <c r="FM125" s="62"/>
      <c r="FN125" s="62"/>
      <c r="FO125" s="62"/>
      <c r="FP125" s="62"/>
      <c r="FQ125" s="62"/>
      <c r="FR125" s="62"/>
      <c r="FS125" s="62"/>
      <c r="FT125" s="62"/>
      <c r="FU125" s="62"/>
      <c r="FV125" s="62"/>
      <c r="FW125" s="62"/>
      <c r="FX125" s="62"/>
      <c r="FY125" s="62"/>
      <c r="FZ125" s="62"/>
      <c r="GA125" s="62"/>
      <c r="GB125" s="62"/>
      <c r="GC125" s="62"/>
      <c r="GD125" s="62"/>
      <c r="GE125" s="62"/>
      <c r="GF125" s="62"/>
      <c r="GG125" s="62"/>
      <c r="GH125" s="62"/>
      <c r="GI125" s="62"/>
      <c r="GJ125" s="62"/>
      <c r="GK125" s="62"/>
      <c r="GL125" s="62"/>
      <c r="GM125" s="62"/>
      <c r="GN125" s="62"/>
      <c r="GO125" s="62"/>
      <c r="GP125" s="62"/>
      <c r="GQ125" s="62"/>
      <c r="GR125" s="62"/>
      <c r="GS125" s="62"/>
      <c r="GT125" s="62"/>
      <c r="GU125" s="62"/>
      <c r="GV125" s="62"/>
      <c r="GW125" s="62"/>
      <c r="GX125" s="62"/>
      <c r="GY125" s="62"/>
      <c r="GZ125" s="62"/>
      <c r="HA125" s="62"/>
      <c r="HB125" s="62"/>
      <c r="HC125" s="62"/>
      <c r="HD125" s="62"/>
      <c r="HE125" s="62"/>
      <c r="HF125" s="62"/>
      <c r="HG125" s="62"/>
      <c r="HH125" s="62"/>
      <c r="HI125" s="62"/>
      <c r="HJ125" s="62"/>
      <c r="HK125" s="62"/>
      <c r="HL125" s="62"/>
      <c r="HM125" s="62"/>
      <c r="HN125" s="62"/>
      <c r="HO125" s="62"/>
      <c r="HP125" s="62"/>
      <c r="HQ125" s="62"/>
      <c r="HR125" s="62"/>
      <c r="HS125" s="62"/>
      <c r="HT125" s="62"/>
      <c r="HU125" s="62"/>
      <c r="HV125" s="62"/>
      <c r="HW125" s="62"/>
      <c r="HX125" s="62"/>
      <c r="HY125" s="62"/>
      <c r="HZ125" s="62"/>
      <c r="IA125" s="62"/>
      <c r="IB125" s="62"/>
      <c r="IC125" s="62"/>
      <c r="ID125" s="62"/>
      <c r="IE125" s="62"/>
      <c r="IF125" s="62"/>
      <c r="IG125" s="62"/>
      <c r="IH125" s="62"/>
      <c r="II125" s="62"/>
      <c r="IJ125" s="62"/>
      <c r="IK125" s="62"/>
      <c r="IL125" s="62"/>
      <c r="IM125" s="62"/>
      <c r="IN125" s="62"/>
      <c r="IO125" s="62"/>
      <c r="IP125" s="62"/>
      <c r="IQ125" s="62"/>
      <c r="IR125" s="62"/>
    </row>
    <row r="126" spans="1:252" ht="15.75" x14ac:dyDescent="0.25">
      <c r="A126" s="31"/>
      <c r="B126" s="97"/>
      <c r="C126" s="97"/>
      <c r="D126" s="31"/>
      <c r="E126" s="31"/>
      <c r="F126" s="31"/>
      <c r="G126" s="31"/>
      <c r="N126" s="102"/>
      <c r="P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/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/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2"/>
      <c r="FK126" s="62"/>
      <c r="FL126" s="62"/>
      <c r="FM126" s="62"/>
      <c r="FN126" s="62"/>
      <c r="FO126" s="62"/>
      <c r="FP126" s="62"/>
      <c r="FQ126" s="62"/>
      <c r="FR126" s="62"/>
      <c r="FS126" s="62"/>
      <c r="FT126" s="62"/>
      <c r="FU126" s="62"/>
      <c r="FV126" s="62"/>
      <c r="FW126" s="62"/>
      <c r="FX126" s="62"/>
      <c r="FY126" s="62"/>
      <c r="FZ126" s="62"/>
      <c r="GA126" s="62"/>
      <c r="GB126" s="62"/>
      <c r="GC126" s="62"/>
      <c r="GD126" s="62"/>
      <c r="GE126" s="62"/>
      <c r="GF126" s="62"/>
      <c r="GG126" s="62"/>
      <c r="GH126" s="62"/>
      <c r="GI126" s="62"/>
      <c r="GJ126" s="62"/>
      <c r="GK126" s="62"/>
      <c r="GL126" s="62"/>
      <c r="GM126" s="62"/>
      <c r="GN126" s="62"/>
      <c r="GO126" s="62"/>
      <c r="GP126" s="62"/>
      <c r="GQ126" s="62"/>
      <c r="GR126" s="62"/>
      <c r="GS126" s="62"/>
      <c r="GT126" s="62"/>
      <c r="GU126" s="62"/>
      <c r="GV126" s="62"/>
      <c r="GW126" s="62"/>
      <c r="GX126" s="62"/>
      <c r="GY126" s="62"/>
      <c r="GZ126" s="62"/>
      <c r="HA126" s="62"/>
      <c r="HB126" s="62"/>
      <c r="HC126" s="62"/>
      <c r="HD126" s="62"/>
      <c r="HE126" s="62"/>
      <c r="HF126" s="62"/>
      <c r="HG126" s="62"/>
      <c r="HH126" s="62"/>
      <c r="HI126" s="62"/>
      <c r="HJ126" s="62"/>
      <c r="HK126" s="62"/>
      <c r="HL126" s="62"/>
      <c r="HM126" s="62"/>
      <c r="HN126" s="62"/>
      <c r="HO126" s="62"/>
      <c r="HP126" s="62"/>
      <c r="HQ126" s="62"/>
      <c r="HR126" s="62"/>
      <c r="HS126" s="62"/>
      <c r="HT126" s="62"/>
      <c r="HU126" s="62"/>
      <c r="HV126" s="62"/>
      <c r="HW126" s="62"/>
      <c r="HX126" s="62"/>
      <c r="HY126" s="62"/>
      <c r="HZ126" s="62"/>
      <c r="IA126" s="62"/>
      <c r="IB126" s="62"/>
      <c r="IC126" s="62"/>
      <c r="ID126" s="62"/>
      <c r="IE126" s="62"/>
      <c r="IF126" s="62"/>
      <c r="IG126" s="62"/>
      <c r="IH126" s="62"/>
      <c r="II126" s="62"/>
      <c r="IJ126" s="62"/>
      <c r="IK126" s="62"/>
      <c r="IL126" s="62"/>
      <c r="IM126" s="62"/>
      <c r="IN126" s="62"/>
      <c r="IO126" s="62"/>
      <c r="IP126" s="62"/>
      <c r="IQ126" s="62"/>
      <c r="IR126" s="62"/>
    </row>
    <row r="127" spans="1:252" ht="15.75" x14ac:dyDescent="0.25">
      <c r="A127" s="31"/>
      <c r="B127" s="97">
        <v>16</v>
      </c>
      <c r="C127" s="97"/>
      <c r="D127" s="31" t="s">
        <v>266</v>
      </c>
      <c r="E127" s="31" t="s">
        <v>418</v>
      </c>
      <c r="F127" s="31">
        <f>[3]July!$E$131*12</f>
        <v>94200</v>
      </c>
      <c r="G127" s="31">
        <v>22800</v>
      </c>
      <c r="H127" s="42">
        <f>ROUND(SUM(F127+G127)*60/100,0)</f>
        <v>70200</v>
      </c>
      <c r="I127" s="42">
        <f>ROUND(SUM(F127+G127)*30/100,0)</f>
        <v>35100</v>
      </c>
      <c r="J127" s="42">
        <v>15000</v>
      </c>
      <c r="M127" s="42">
        <v>3454</v>
      </c>
      <c r="N127" s="102">
        <f>SUM(F127:M127)</f>
        <v>240754</v>
      </c>
      <c r="P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/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/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2"/>
      <c r="FK127" s="62"/>
      <c r="FL127" s="62"/>
      <c r="FM127" s="62"/>
      <c r="FN127" s="62"/>
      <c r="FO127" s="62"/>
      <c r="FP127" s="62"/>
      <c r="FQ127" s="62"/>
      <c r="FR127" s="62"/>
      <c r="FS127" s="62"/>
      <c r="FT127" s="62"/>
      <c r="FU127" s="62"/>
      <c r="FV127" s="62"/>
      <c r="FW127" s="62"/>
      <c r="FX127" s="62"/>
      <c r="FY127" s="62"/>
      <c r="FZ127" s="62"/>
      <c r="GA127" s="62"/>
      <c r="GB127" s="62"/>
      <c r="GC127" s="62"/>
      <c r="GD127" s="62"/>
      <c r="GE127" s="62"/>
      <c r="GF127" s="62"/>
      <c r="GG127" s="62"/>
      <c r="GH127" s="62"/>
      <c r="GI127" s="62"/>
      <c r="GJ127" s="62"/>
      <c r="GK127" s="62"/>
      <c r="GL127" s="62"/>
      <c r="GM127" s="62"/>
      <c r="GN127" s="62"/>
      <c r="GO127" s="62"/>
      <c r="GP127" s="62"/>
      <c r="GQ127" s="62"/>
      <c r="GR127" s="62"/>
      <c r="GS127" s="62"/>
      <c r="GT127" s="62"/>
      <c r="GU127" s="62"/>
      <c r="GV127" s="62"/>
      <c r="GW127" s="62"/>
      <c r="GX127" s="62"/>
      <c r="GY127" s="62"/>
      <c r="GZ127" s="62"/>
      <c r="HA127" s="62"/>
      <c r="HB127" s="62"/>
      <c r="HC127" s="62"/>
      <c r="HD127" s="62"/>
      <c r="HE127" s="62"/>
      <c r="HF127" s="62"/>
      <c r="HG127" s="62"/>
      <c r="HH127" s="62"/>
      <c r="HI127" s="62"/>
      <c r="HJ127" s="62"/>
      <c r="HK127" s="62"/>
      <c r="HL127" s="62"/>
      <c r="HM127" s="62"/>
      <c r="HN127" s="62"/>
      <c r="HO127" s="62"/>
      <c r="HP127" s="62"/>
      <c r="HQ127" s="62"/>
      <c r="HR127" s="62"/>
      <c r="HS127" s="62"/>
      <c r="HT127" s="62"/>
      <c r="HU127" s="62"/>
      <c r="HV127" s="62"/>
      <c r="HW127" s="62"/>
      <c r="HX127" s="62"/>
      <c r="HY127" s="62"/>
      <c r="HZ127" s="62"/>
      <c r="IA127" s="62"/>
      <c r="IB127" s="62"/>
      <c r="IC127" s="62"/>
      <c r="ID127" s="62"/>
      <c r="IE127" s="62"/>
      <c r="IF127" s="62"/>
      <c r="IG127" s="62"/>
      <c r="IH127" s="62"/>
      <c r="II127" s="62"/>
      <c r="IJ127" s="62"/>
      <c r="IK127" s="62"/>
      <c r="IL127" s="62"/>
      <c r="IM127" s="62"/>
      <c r="IN127" s="62"/>
      <c r="IO127" s="62"/>
      <c r="IP127" s="62"/>
      <c r="IQ127" s="62"/>
      <c r="IR127" s="62"/>
    </row>
    <row r="128" spans="1:252" ht="15.75" x14ac:dyDescent="0.25">
      <c r="A128" s="31"/>
      <c r="B128" s="97"/>
      <c r="C128" s="97"/>
      <c r="D128" s="31"/>
      <c r="E128" s="31"/>
      <c r="F128" s="31"/>
      <c r="G128" s="31"/>
      <c r="N128" s="102"/>
      <c r="P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/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/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/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2"/>
      <c r="FK128" s="62"/>
      <c r="FL128" s="62"/>
      <c r="FM128" s="62"/>
      <c r="FN128" s="62"/>
      <c r="FO128" s="62"/>
      <c r="FP128" s="62"/>
      <c r="FQ128" s="62"/>
      <c r="FR128" s="62"/>
      <c r="FS128" s="62"/>
      <c r="FT128" s="62"/>
      <c r="FU128" s="62"/>
      <c r="FV128" s="62"/>
      <c r="FW128" s="62"/>
      <c r="FX128" s="62"/>
      <c r="FY128" s="62"/>
      <c r="FZ128" s="62"/>
      <c r="GA128" s="62"/>
      <c r="GB128" s="62"/>
      <c r="GC128" s="62"/>
      <c r="GD128" s="62"/>
      <c r="GE128" s="62"/>
      <c r="GF128" s="62"/>
      <c r="GG128" s="62"/>
      <c r="GH128" s="62"/>
      <c r="GI128" s="62"/>
      <c r="GJ128" s="62"/>
      <c r="GK128" s="62"/>
      <c r="GL128" s="62"/>
      <c r="GM128" s="62"/>
      <c r="GN128" s="62"/>
      <c r="GO128" s="62"/>
      <c r="GP128" s="62"/>
      <c r="GQ128" s="62"/>
      <c r="GR128" s="62"/>
      <c r="GS128" s="62"/>
      <c r="GT128" s="62"/>
      <c r="GU128" s="62"/>
      <c r="GV128" s="62"/>
      <c r="GW128" s="62"/>
      <c r="GX128" s="62"/>
      <c r="GY128" s="62"/>
      <c r="GZ128" s="62"/>
      <c r="HA128" s="62"/>
      <c r="HB128" s="62"/>
      <c r="HC128" s="62"/>
      <c r="HD128" s="62"/>
      <c r="HE128" s="62"/>
      <c r="HF128" s="62"/>
      <c r="HG128" s="62"/>
      <c r="HH128" s="62"/>
      <c r="HI128" s="62"/>
      <c r="HJ128" s="62"/>
      <c r="HK128" s="62"/>
      <c r="HL128" s="62"/>
      <c r="HM128" s="62"/>
      <c r="HN128" s="62"/>
      <c r="HO128" s="62"/>
      <c r="HP128" s="62"/>
      <c r="HQ128" s="62"/>
      <c r="HR128" s="62"/>
      <c r="HS128" s="62"/>
      <c r="HT128" s="62"/>
      <c r="HU128" s="62"/>
      <c r="HV128" s="62"/>
      <c r="HW128" s="62"/>
      <c r="HX128" s="62"/>
      <c r="HY128" s="62"/>
      <c r="HZ128" s="62"/>
      <c r="IA128" s="62"/>
      <c r="IB128" s="62"/>
      <c r="IC128" s="62"/>
      <c r="ID128" s="62"/>
      <c r="IE128" s="62"/>
      <c r="IF128" s="62"/>
      <c r="IG128" s="62"/>
      <c r="IH128" s="62"/>
      <c r="II128" s="62"/>
      <c r="IJ128" s="62"/>
      <c r="IK128" s="62"/>
      <c r="IL128" s="62"/>
      <c r="IM128" s="62"/>
      <c r="IN128" s="62"/>
      <c r="IO128" s="62"/>
      <c r="IP128" s="62"/>
      <c r="IQ128" s="62"/>
      <c r="IR128" s="62"/>
    </row>
    <row r="129" spans="1:252" ht="15.75" x14ac:dyDescent="0.25">
      <c r="A129" s="31"/>
      <c r="B129" s="97">
        <v>17</v>
      </c>
      <c r="C129" s="97"/>
      <c r="D129" s="31" t="s">
        <v>267</v>
      </c>
      <c r="E129" s="31" t="s">
        <v>409</v>
      </c>
      <c r="F129" s="31">
        <f>[3]July!$E$133*12</f>
        <v>114960</v>
      </c>
      <c r="G129" s="31">
        <v>28800</v>
      </c>
      <c r="H129" s="42">
        <f>ROUND(SUM(F129+G129)*60/100,0)</f>
        <v>86256</v>
      </c>
      <c r="I129" s="42">
        <f>ROUND(SUM(F129+G129)*30/100,0)</f>
        <v>43128</v>
      </c>
      <c r="J129" s="42">
        <f>3000*12</f>
        <v>36000</v>
      </c>
      <c r="M129" s="42">
        <v>3454</v>
      </c>
      <c r="N129" s="102">
        <f>SUM(F129:M129)</f>
        <v>312598</v>
      </c>
      <c r="P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/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62"/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/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2"/>
      <c r="FK129" s="62"/>
      <c r="FL129" s="62"/>
      <c r="FM129" s="62"/>
      <c r="FN129" s="62"/>
      <c r="FO129" s="62"/>
      <c r="FP129" s="62"/>
      <c r="FQ129" s="62"/>
      <c r="FR129" s="62"/>
      <c r="FS129" s="62"/>
      <c r="FT129" s="62"/>
      <c r="FU129" s="62"/>
      <c r="FV129" s="62"/>
      <c r="FW129" s="62"/>
      <c r="FX129" s="62"/>
      <c r="FY129" s="62"/>
      <c r="FZ129" s="62"/>
      <c r="GA129" s="62"/>
      <c r="GB129" s="62"/>
      <c r="GC129" s="62"/>
      <c r="GD129" s="62"/>
      <c r="GE129" s="62"/>
      <c r="GF129" s="62"/>
      <c r="GG129" s="62"/>
      <c r="GH129" s="62"/>
      <c r="GI129" s="62"/>
      <c r="GJ129" s="62"/>
      <c r="GK129" s="62"/>
      <c r="GL129" s="62"/>
      <c r="GM129" s="62"/>
      <c r="GN129" s="62"/>
      <c r="GO129" s="62"/>
      <c r="GP129" s="62"/>
      <c r="GQ129" s="62"/>
      <c r="GR129" s="62"/>
      <c r="GS129" s="62"/>
      <c r="GT129" s="62"/>
      <c r="GU129" s="62"/>
      <c r="GV129" s="62"/>
      <c r="GW129" s="62"/>
      <c r="GX129" s="62"/>
      <c r="GY129" s="62"/>
      <c r="GZ129" s="62"/>
      <c r="HA129" s="62"/>
      <c r="HB129" s="62"/>
      <c r="HC129" s="62"/>
      <c r="HD129" s="62"/>
      <c r="HE129" s="62"/>
      <c r="HF129" s="62"/>
      <c r="HG129" s="62"/>
      <c r="HH129" s="62"/>
      <c r="HI129" s="62"/>
      <c r="HJ129" s="62"/>
      <c r="HK129" s="62"/>
      <c r="HL129" s="62"/>
      <c r="HM129" s="62"/>
      <c r="HN129" s="62"/>
      <c r="HO129" s="62"/>
      <c r="HP129" s="62"/>
      <c r="HQ129" s="62"/>
      <c r="HR129" s="62"/>
      <c r="HS129" s="62"/>
      <c r="HT129" s="62"/>
      <c r="HU129" s="62"/>
      <c r="HV129" s="62"/>
      <c r="HW129" s="62"/>
      <c r="HX129" s="62"/>
      <c r="HY129" s="62"/>
      <c r="HZ129" s="62"/>
      <c r="IA129" s="62"/>
      <c r="IB129" s="62"/>
      <c r="IC129" s="62"/>
      <c r="ID129" s="62"/>
      <c r="IE129" s="62"/>
      <c r="IF129" s="62"/>
      <c r="IG129" s="62"/>
      <c r="IH129" s="62"/>
      <c r="II129" s="62"/>
      <c r="IJ129" s="62"/>
      <c r="IK129" s="62"/>
      <c r="IL129" s="62"/>
      <c r="IM129" s="62"/>
      <c r="IN129" s="62"/>
      <c r="IO129" s="62"/>
      <c r="IP129" s="62"/>
      <c r="IQ129" s="62"/>
      <c r="IR129" s="62"/>
    </row>
    <row r="130" spans="1:252" ht="15.75" x14ac:dyDescent="0.25">
      <c r="A130" s="31"/>
      <c r="B130" s="97"/>
      <c r="C130" s="97"/>
      <c r="D130" s="31"/>
      <c r="E130" s="31"/>
      <c r="F130" s="31"/>
      <c r="G130" s="31"/>
      <c r="N130" s="102"/>
      <c r="P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/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/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/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2"/>
      <c r="FK130" s="62"/>
      <c r="FL130" s="62"/>
      <c r="FM130" s="62"/>
      <c r="FN130" s="62"/>
      <c r="FO130" s="62"/>
      <c r="FP130" s="62"/>
      <c r="FQ130" s="62"/>
      <c r="FR130" s="62"/>
      <c r="FS130" s="62"/>
      <c r="FT130" s="62"/>
      <c r="FU130" s="62"/>
      <c r="FV130" s="62"/>
      <c r="FW130" s="62"/>
      <c r="FX130" s="62"/>
      <c r="FY130" s="62"/>
      <c r="FZ130" s="62"/>
      <c r="GA130" s="62"/>
      <c r="GB130" s="62"/>
      <c r="GC130" s="62"/>
      <c r="GD130" s="62"/>
      <c r="GE130" s="62"/>
      <c r="GF130" s="62"/>
      <c r="GG130" s="62"/>
      <c r="GH130" s="62"/>
      <c r="GI130" s="62"/>
      <c r="GJ130" s="62"/>
      <c r="GK130" s="62"/>
      <c r="GL130" s="62"/>
      <c r="GM130" s="62"/>
      <c r="GN130" s="62"/>
      <c r="GO130" s="62"/>
      <c r="GP130" s="62"/>
      <c r="GQ130" s="62"/>
      <c r="GR130" s="62"/>
      <c r="GS130" s="62"/>
      <c r="GT130" s="62"/>
      <c r="GU130" s="62"/>
      <c r="GV130" s="62"/>
      <c r="GW130" s="62"/>
      <c r="GX130" s="62"/>
      <c r="GY130" s="62"/>
      <c r="GZ130" s="62"/>
      <c r="HA130" s="62"/>
      <c r="HB130" s="62"/>
      <c r="HC130" s="62"/>
      <c r="HD130" s="62"/>
      <c r="HE130" s="62"/>
      <c r="HF130" s="62"/>
      <c r="HG130" s="62"/>
      <c r="HH130" s="62"/>
      <c r="HI130" s="62"/>
      <c r="HJ130" s="62"/>
      <c r="HK130" s="62"/>
      <c r="HL130" s="62"/>
      <c r="HM130" s="62"/>
      <c r="HN130" s="62"/>
      <c r="HO130" s="62"/>
      <c r="HP130" s="62"/>
      <c r="HQ130" s="62"/>
      <c r="HR130" s="62"/>
      <c r="HS130" s="62"/>
      <c r="HT130" s="62"/>
      <c r="HU130" s="62"/>
      <c r="HV130" s="62"/>
      <c r="HW130" s="62"/>
      <c r="HX130" s="62"/>
      <c r="HY130" s="62"/>
      <c r="HZ130" s="62"/>
      <c r="IA130" s="62"/>
      <c r="IB130" s="62"/>
      <c r="IC130" s="62"/>
      <c r="ID130" s="62"/>
      <c r="IE130" s="62"/>
      <c r="IF130" s="62"/>
      <c r="IG130" s="62"/>
      <c r="IH130" s="62"/>
      <c r="II130" s="62"/>
      <c r="IJ130" s="62"/>
      <c r="IK130" s="62"/>
      <c r="IL130" s="62"/>
      <c r="IM130" s="62"/>
      <c r="IN130" s="62"/>
      <c r="IO130" s="62"/>
      <c r="IP130" s="62"/>
      <c r="IQ130" s="62"/>
      <c r="IR130" s="62"/>
    </row>
    <row r="131" spans="1:252" ht="15.75" x14ac:dyDescent="0.25">
      <c r="A131" s="31"/>
      <c r="B131" s="97">
        <v>18</v>
      </c>
      <c r="C131" s="97"/>
      <c r="D131" s="31" t="s">
        <v>268</v>
      </c>
      <c r="E131" s="31" t="s">
        <v>485</v>
      </c>
      <c r="F131" s="31">
        <f>[3]July!$E$135*12</f>
        <v>83760</v>
      </c>
      <c r="G131" s="31">
        <v>21600</v>
      </c>
      <c r="H131" s="42">
        <f>ROUND(SUM(F131+G131)*60/100,0)</f>
        <v>63216</v>
      </c>
      <c r="I131" s="42">
        <f>ROUND(SUM(F131+G131)*30/100,0)</f>
        <v>31608</v>
      </c>
      <c r="J131" s="42">
        <v>15000</v>
      </c>
      <c r="M131" s="42">
        <v>3454</v>
      </c>
      <c r="N131" s="102">
        <f>SUM(F131:M131)</f>
        <v>218638</v>
      </c>
      <c r="P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/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/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/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2"/>
      <c r="FK131" s="62"/>
      <c r="FL131" s="62"/>
      <c r="FM131" s="62"/>
      <c r="FN131" s="62"/>
      <c r="FO131" s="62"/>
      <c r="FP131" s="62"/>
      <c r="FQ131" s="62"/>
      <c r="FR131" s="62"/>
      <c r="FS131" s="62"/>
      <c r="FT131" s="62"/>
      <c r="FU131" s="62"/>
      <c r="FV131" s="62"/>
      <c r="FW131" s="62"/>
      <c r="FX131" s="62"/>
      <c r="FY131" s="62"/>
      <c r="FZ131" s="62"/>
      <c r="GA131" s="62"/>
      <c r="GB131" s="62"/>
      <c r="GC131" s="62"/>
      <c r="GD131" s="62"/>
      <c r="GE131" s="62"/>
      <c r="GF131" s="62"/>
      <c r="GG131" s="62"/>
      <c r="GH131" s="62"/>
      <c r="GI131" s="62"/>
      <c r="GJ131" s="62"/>
      <c r="GK131" s="62"/>
      <c r="GL131" s="62"/>
      <c r="GM131" s="62"/>
      <c r="GN131" s="62"/>
      <c r="GO131" s="62"/>
      <c r="GP131" s="62"/>
      <c r="GQ131" s="62"/>
      <c r="GR131" s="62"/>
      <c r="GS131" s="62"/>
      <c r="GT131" s="62"/>
      <c r="GU131" s="62"/>
      <c r="GV131" s="62"/>
      <c r="GW131" s="62"/>
      <c r="GX131" s="62"/>
      <c r="GY131" s="62"/>
      <c r="GZ131" s="62"/>
      <c r="HA131" s="62"/>
      <c r="HB131" s="62"/>
      <c r="HC131" s="62"/>
      <c r="HD131" s="62"/>
      <c r="HE131" s="62"/>
      <c r="HF131" s="62"/>
      <c r="HG131" s="62"/>
      <c r="HH131" s="62"/>
      <c r="HI131" s="62"/>
      <c r="HJ131" s="62"/>
      <c r="HK131" s="62"/>
      <c r="HL131" s="62"/>
      <c r="HM131" s="62"/>
      <c r="HN131" s="62"/>
      <c r="HO131" s="62"/>
      <c r="HP131" s="62"/>
      <c r="HQ131" s="62"/>
      <c r="HR131" s="62"/>
      <c r="HS131" s="62"/>
      <c r="HT131" s="62"/>
      <c r="HU131" s="62"/>
      <c r="HV131" s="62"/>
      <c r="HW131" s="62"/>
      <c r="HX131" s="62"/>
      <c r="HY131" s="62"/>
      <c r="HZ131" s="62"/>
      <c r="IA131" s="62"/>
      <c r="IB131" s="62"/>
      <c r="IC131" s="62"/>
      <c r="ID131" s="62"/>
      <c r="IE131" s="62"/>
      <c r="IF131" s="62"/>
      <c r="IG131" s="62"/>
      <c r="IH131" s="62"/>
      <c r="II131" s="62"/>
      <c r="IJ131" s="62"/>
      <c r="IK131" s="62"/>
      <c r="IL131" s="62"/>
      <c r="IM131" s="62"/>
      <c r="IN131" s="62"/>
      <c r="IO131" s="62"/>
      <c r="IP131" s="62"/>
      <c r="IQ131" s="62"/>
      <c r="IR131" s="62"/>
    </row>
    <row r="132" spans="1:252" ht="15.75" x14ac:dyDescent="0.25">
      <c r="A132" s="31"/>
      <c r="B132" s="97"/>
      <c r="C132" s="97"/>
      <c r="D132" s="31"/>
      <c r="E132" s="31"/>
      <c r="F132" s="31"/>
      <c r="G132" s="31"/>
      <c r="N132" s="102"/>
      <c r="P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/>
      <c r="DY132" s="62"/>
      <c r="DZ132" s="62"/>
      <c r="EA132" s="62"/>
      <c r="EB132" s="62"/>
      <c r="EC132" s="62"/>
      <c r="ED132" s="62"/>
      <c r="EE132" s="62"/>
      <c r="EF132" s="62"/>
      <c r="EG132" s="62"/>
      <c r="EH132" s="62"/>
      <c r="EI132" s="62"/>
      <c r="EJ132" s="62"/>
      <c r="EK132" s="62"/>
      <c r="EL132" s="62"/>
      <c r="EM132" s="62"/>
      <c r="EN132" s="62"/>
      <c r="EO132" s="62"/>
      <c r="EP132" s="62"/>
      <c r="EQ132" s="62"/>
      <c r="ER132" s="62"/>
      <c r="ES132" s="62"/>
      <c r="ET132" s="62"/>
      <c r="EU132" s="62"/>
      <c r="EV132" s="62"/>
      <c r="EW132" s="62"/>
      <c r="EX132" s="62"/>
      <c r="EY132" s="62"/>
      <c r="EZ132" s="62"/>
      <c r="FA132" s="62"/>
      <c r="FB132" s="62"/>
      <c r="FC132" s="62"/>
      <c r="FD132" s="62"/>
      <c r="FE132" s="62"/>
      <c r="FF132" s="62"/>
      <c r="FG132" s="62"/>
      <c r="FH132" s="62"/>
      <c r="FI132" s="62"/>
      <c r="FJ132" s="62"/>
      <c r="FK132" s="62"/>
      <c r="FL132" s="62"/>
      <c r="FM132" s="62"/>
      <c r="FN132" s="62"/>
      <c r="FO132" s="62"/>
      <c r="FP132" s="62"/>
      <c r="FQ132" s="62"/>
      <c r="FR132" s="62"/>
      <c r="FS132" s="62"/>
      <c r="FT132" s="62"/>
      <c r="FU132" s="62"/>
      <c r="FV132" s="62"/>
      <c r="FW132" s="62"/>
      <c r="FX132" s="62"/>
      <c r="FY132" s="62"/>
      <c r="FZ132" s="62"/>
      <c r="GA132" s="62"/>
      <c r="GB132" s="62"/>
      <c r="GC132" s="62"/>
      <c r="GD132" s="62"/>
      <c r="GE132" s="62"/>
      <c r="GF132" s="62"/>
      <c r="GG132" s="62"/>
      <c r="GH132" s="62"/>
      <c r="GI132" s="62"/>
      <c r="GJ132" s="62"/>
      <c r="GK132" s="62"/>
      <c r="GL132" s="62"/>
      <c r="GM132" s="62"/>
      <c r="GN132" s="62"/>
      <c r="GO132" s="62"/>
      <c r="GP132" s="62"/>
      <c r="GQ132" s="62"/>
      <c r="GR132" s="62"/>
      <c r="GS132" s="62"/>
      <c r="GT132" s="62"/>
      <c r="GU132" s="62"/>
      <c r="GV132" s="62"/>
      <c r="GW132" s="62"/>
      <c r="GX132" s="62"/>
      <c r="GY132" s="62"/>
      <c r="GZ132" s="62"/>
      <c r="HA132" s="62"/>
      <c r="HB132" s="62"/>
      <c r="HC132" s="62"/>
      <c r="HD132" s="62"/>
      <c r="HE132" s="62"/>
      <c r="HF132" s="62"/>
      <c r="HG132" s="62"/>
      <c r="HH132" s="62"/>
      <c r="HI132" s="62"/>
      <c r="HJ132" s="62"/>
      <c r="HK132" s="62"/>
      <c r="HL132" s="62"/>
      <c r="HM132" s="62"/>
      <c r="HN132" s="62"/>
      <c r="HO132" s="62"/>
      <c r="HP132" s="62"/>
      <c r="HQ132" s="62"/>
      <c r="HR132" s="62"/>
      <c r="HS132" s="62"/>
      <c r="HT132" s="62"/>
      <c r="HU132" s="62"/>
      <c r="HV132" s="62"/>
      <c r="HW132" s="62"/>
      <c r="HX132" s="62"/>
      <c r="HY132" s="62"/>
      <c r="HZ132" s="62"/>
      <c r="IA132" s="62"/>
      <c r="IB132" s="62"/>
      <c r="IC132" s="62"/>
      <c r="ID132" s="62"/>
      <c r="IE132" s="62"/>
      <c r="IF132" s="62"/>
      <c r="IG132" s="62"/>
      <c r="IH132" s="62"/>
      <c r="II132" s="62"/>
      <c r="IJ132" s="62"/>
      <c r="IK132" s="62"/>
      <c r="IL132" s="62"/>
      <c r="IM132" s="62"/>
      <c r="IN132" s="62"/>
      <c r="IO132" s="62"/>
      <c r="IP132" s="62"/>
      <c r="IQ132" s="62"/>
      <c r="IR132" s="62"/>
    </row>
    <row r="133" spans="1:252" ht="15.75" x14ac:dyDescent="0.25">
      <c r="A133" s="31"/>
      <c r="B133" s="97">
        <v>19</v>
      </c>
      <c r="C133" s="97"/>
      <c r="D133" s="31" t="s">
        <v>269</v>
      </c>
      <c r="E133" s="31" t="s">
        <v>481</v>
      </c>
      <c r="F133" s="31">
        <f>[3]July!$E$137*12</f>
        <v>81360</v>
      </c>
      <c r="G133" s="31">
        <v>15600</v>
      </c>
      <c r="H133" s="42">
        <f>ROUND(SUM(F133+G133)*60/100,0)</f>
        <v>58176</v>
      </c>
      <c r="I133" s="42">
        <f>ROUND(SUM(F133+G133)*30/100,0)</f>
        <v>29088</v>
      </c>
      <c r="J133" s="42">
        <v>15000</v>
      </c>
      <c r="M133" s="42">
        <v>3454</v>
      </c>
      <c r="N133" s="102">
        <f>SUM(F133:M133)</f>
        <v>202678</v>
      </c>
      <c r="P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/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/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62"/>
      <c r="EY133" s="62"/>
      <c r="EZ133" s="62"/>
      <c r="FA133" s="62"/>
      <c r="FB133" s="62"/>
      <c r="FC133" s="62"/>
      <c r="FD133" s="62"/>
      <c r="FE133" s="62"/>
      <c r="FF133" s="62"/>
      <c r="FG133" s="62"/>
      <c r="FH133" s="62"/>
      <c r="FI133" s="62"/>
      <c r="FJ133" s="62"/>
      <c r="FK133" s="62"/>
      <c r="FL133" s="62"/>
      <c r="FM133" s="62"/>
      <c r="FN133" s="62"/>
      <c r="FO133" s="62"/>
      <c r="FP133" s="62"/>
      <c r="FQ133" s="62"/>
      <c r="FR133" s="62"/>
      <c r="FS133" s="62"/>
      <c r="FT133" s="62"/>
      <c r="FU133" s="62"/>
      <c r="FV133" s="62"/>
      <c r="FW133" s="62"/>
      <c r="FX133" s="62"/>
      <c r="FY133" s="62"/>
      <c r="FZ133" s="62"/>
      <c r="GA133" s="62"/>
      <c r="GB133" s="62"/>
      <c r="GC133" s="62"/>
      <c r="GD133" s="62"/>
      <c r="GE133" s="62"/>
      <c r="GF133" s="62"/>
      <c r="GG133" s="62"/>
      <c r="GH133" s="62"/>
      <c r="GI133" s="62"/>
      <c r="GJ133" s="62"/>
      <c r="GK133" s="62"/>
      <c r="GL133" s="62"/>
      <c r="GM133" s="62"/>
      <c r="GN133" s="62"/>
      <c r="GO133" s="62"/>
      <c r="GP133" s="62"/>
      <c r="GQ133" s="62"/>
      <c r="GR133" s="62"/>
      <c r="GS133" s="62"/>
      <c r="GT133" s="62"/>
      <c r="GU133" s="62"/>
      <c r="GV133" s="62"/>
      <c r="GW133" s="62"/>
      <c r="GX133" s="62"/>
      <c r="GY133" s="62"/>
      <c r="GZ133" s="62"/>
      <c r="HA133" s="62"/>
      <c r="HB133" s="62"/>
      <c r="HC133" s="62"/>
      <c r="HD133" s="62"/>
      <c r="HE133" s="62"/>
      <c r="HF133" s="62"/>
      <c r="HG133" s="62"/>
      <c r="HH133" s="62"/>
      <c r="HI133" s="62"/>
      <c r="HJ133" s="62"/>
      <c r="HK133" s="62"/>
      <c r="HL133" s="62"/>
      <c r="HM133" s="62"/>
      <c r="HN133" s="62"/>
      <c r="HO133" s="62"/>
      <c r="HP133" s="62"/>
      <c r="HQ133" s="62"/>
      <c r="HR133" s="62"/>
      <c r="HS133" s="62"/>
      <c r="HT133" s="62"/>
      <c r="HU133" s="62"/>
      <c r="HV133" s="62"/>
      <c r="HW133" s="62"/>
      <c r="HX133" s="62"/>
      <c r="HY133" s="62"/>
      <c r="HZ133" s="62"/>
      <c r="IA133" s="62"/>
      <c r="IB133" s="62"/>
      <c r="IC133" s="62"/>
      <c r="ID133" s="62"/>
      <c r="IE133" s="62"/>
      <c r="IF133" s="62"/>
      <c r="IG133" s="62"/>
      <c r="IH133" s="62"/>
      <c r="II133" s="62"/>
      <c r="IJ133" s="62"/>
      <c r="IK133" s="62"/>
      <c r="IL133" s="62"/>
      <c r="IM133" s="62"/>
      <c r="IN133" s="62"/>
      <c r="IO133" s="62"/>
      <c r="IP133" s="62"/>
      <c r="IQ133" s="62"/>
      <c r="IR133" s="62"/>
    </row>
    <row r="134" spans="1:252" ht="15.75" x14ac:dyDescent="0.25">
      <c r="A134" s="31"/>
      <c r="B134" s="97"/>
      <c r="C134" s="97"/>
      <c r="D134" s="31"/>
      <c r="E134" s="31"/>
      <c r="F134" s="31"/>
      <c r="G134" s="31"/>
      <c r="N134" s="102"/>
      <c r="P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/>
      <c r="DY134" s="62"/>
      <c r="DZ134" s="62"/>
      <c r="EA134" s="62"/>
      <c r="EB134" s="62"/>
      <c r="EC134" s="62"/>
      <c r="ED134" s="62"/>
      <c r="EE134" s="62"/>
      <c r="EF134" s="62"/>
      <c r="EG134" s="62"/>
      <c r="EH134" s="62"/>
      <c r="EI134" s="62"/>
      <c r="EJ134" s="62"/>
      <c r="EK134" s="62"/>
      <c r="EL134" s="62"/>
      <c r="EM134" s="62"/>
      <c r="EN134" s="62"/>
      <c r="EO134" s="62"/>
      <c r="EP134" s="62"/>
      <c r="EQ134" s="62"/>
      <c r="ER134" s="62"/>
      <c r="ES134" s="62"/>
      <c r="ET134" s="62"/>
      <c r="EU134" s="62"/>
      <c r="EV134" s="62"/>
      <c r="EW134" s="62"/>
      <c r="EX134" s="62"/>
      <c r="EY134" s="62"/>
      <c r="EZ134" s="62"/>
      <c r="FA134" s="62"/>
      <c r="FB134" s="62"/>
      <c r="FC134" s="62"/>
      <c r="FD134" s="62"/>
      <c r="FE134" s="62"/>
      <c r="FF134" s="62"/>
      <c r="FG134" s="62"/>
      <c r="FH134" s="62"/>
      <c r="FI134" s="62"/>
      <c r="FJ134" s="62"/>
      <c r="FK134" s="62"/>
      <c r="FL134" s="62"/>
      <c r="FM134" s="62"/>
      <c r="FN134" s="62"/>
      <c r="FO134" s="62"/>
      <c r="FP134" s="62"/>
      <c r="FQ134" s="62"/>
      <c r="FR134" s="62"/>
      <c r="FS134" s="62"/>
      <c r="FT134" s="62"/>
      <c r="FU134" s="62"/>
      <c r="FV134" s="62"/>
      <c r="FW134" s="62"/>
      <c r="FX134" s="62"/>
      <c r="FY134" s="62"/>
      <c r="FZ134" s="62"/>
      <c r="GA134" s="62"/>
      <c r="GB134" s="62"/>
      <c r="GC134" s="62"/>
      <c r="GD134" s="62"/>
      <c r="GE134" s="62"/>
      <c r="GF134" s="62"/>
      <c r="GG134" s="62"/>
      <c r="GH134" s="62"/>
      <c r="GI134" s="62"/>
      <c r="GJ134" s="62"/>
      <c r="GK134" s="62"/>
      <c r="GL134" s="62"/>
      <c r="GM134" s="62"/>
      <c r="GN134" s="62"/>
      <c r="GO134" s="62"/>
      <c r="GP134" s="62"/>
      <c r="GQ134" s="62"/>
      <c r="GR134" s="62"/>
      <c r="GS134" s="62"/>
      <c r="GT134" s="62"/>
      <c r="GU134" s="62"/>
      <c r="GV134" s="62"/>
      <c r="GW134" s="62"/>
      <c r="GX134" s="62"/>
      <c r="GY134" s="62"/>
      <c r="GZ134" s="62"/>
      <c r="HA134" s="62"/>
      <c r="HB134" s="62"/>
      <c r="HC134" s="62"/>
      <c r="HD134" s="62"/>
      <c r="HE134" s="62"/>
      <c r="HF134" s="62"/>
      <c r="HG134" s="62"/>
      <c r="HH134" s="62"/>
      <c r="HI134" s="62"/>
      <c r="HJ134" s="62"/>
      <c r="HK134" s="62"/>
      <c r="HL134" s="62"/>
      <c r="HM134" s="62"/>
      <c r="HN134" s="62"/>
      <c r="HO134" s="62"/>
      <c r="HP134" s="62"/>
      <c r="HQ134" s="62"/>
      <c r="HR134" s="62"/>
      <c r="HS134" s="62"/>
      <c r="HT134" s="62"/>
      <c r="HU134" s="62"/>
      <c r="HV134" s="62"/>
      <c r="HW134" s="62"/>
      <c r="HX134" s="62"/>
      <c r="HY134" s="62"/>
      <c r="HZ134" s="62"/>
      <c r="IA134" s="62"/>
      <c r="IB134" s="62"/>
      <c r="IC134" s="62"/>
      <c r="ID134" s="62"/>
      <c r="IE134" s="62"/>
      <c r="IF134" s="62"/>
      <c r="IG134" s="62"/>
      <c r="IH134" s="62"/>
      <c r="II134" s="62"/>
      <c r="IJ134" s="62"/>
      <c r="IK134" s="62"/>
      <c r="IL134" s="62"/>
      <c r="IM134" s="62"/>
      <c r="IN134" s="62"/>
      <c r="IO134" s="62"/>
      <c r="IP134" s="62"/>
      <c r="IQ134" s="62"/>
      <c r="IR134" s="62"/>
    </row>
    <row r="135" spans="1:252" ht="15.75" x14ac:dyDescent="0.25">
      <c r="A135" s="31"/>
      <c r="B135" s="97">
        <v>20</v>
      </c>
      <c r="C135" s="97"/>
      <c r="D135" s="31" t="s">
        <v>270</v>
      </c>
      <c r="E135" s="31" t="s">
        <v>486</v>
      </c>
      <c r="F135" s="31">
        <f>[3]July!$E$139*12</f>
        <v>81360</v>
      </c>
      <c r="G135" s="31">
        <v>21600</v>
      </c>
      <c r="H135" s="42">
        <f>ROUND(SUM(F135+G135)*60/100,0)</f>
        <v>61776</v>
      </c>
      <c r="I135" s="42">
        <f>ROUND(SUM(F135+G135)*30/100,0)</f>
        <v>30888</v>
      </c>
      <c r="J135" s="42">
        <v>15000</v>
      </c>
      <c r="L135" s="42">
        <f>ROUND(SUM(F135+G135+H135)*10/100,0)</f>
        <v>16474</v>
      </c>
      <c r="M135" s="42">
        <v>3454</v>
      </c>
      <c r="N135" s="102">
        <f>SUM(F135:M135)</f>
        <v>230552</v>
      </c>
      <c r="P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/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/>
      <c r="EL135" s="62"/>
      <c r="EM135" s="62"/>
      <c r="EN135" s="62"/>
      <c r="EO135" s="62"/>
      <c r="EP135" s="62"/>
      <c r="EQ135" s="62"/>
      <c r="ER135" s="62"/>
      <c r="ES135" s="62"/>
      <c r="ET135" s="62"/>
      <c r="EU135" s="62"/>
      <c r="EV135" s="62"/>
      <c r="EW135" s="62"/>
      <c r="EX135" s="62"/>
      <c r="EY135" s="62"/>
      <c r="EZ135" s="62"/>
      <c r="FA135" s="62"/>
      <c r="FB135" s="62"/>
      <c r="FC135" s="62"/>
      <c r="FD135" s="62"/>
      <c r="FE135" s="62"/>
      <c r="FF135" s="62"/>
      <c r="FG135" s="62"/>
      <c r="FH135" s="62"/>
      <c r="FI135" s="62"/>
      <c r="FJ135" s="62"/>
      <c r="FK135" s="62"/>
      <c r="FL135" s="62"/>
      <c r="FM135" s="62"/>
      <c r="FN135" s="62"/>
      <c r="FO135" s="62"/>
      <c r="FP135" s="62"/>
      <c r="FQ135" s="62"/>
      <c r="FR135" s="62"/>
      <c r="FS135" s="62"/>
      <c r="FT135" s="62"/>
      <c r="FU135" s="62"/>
      <c r="FV135" s="62"/>
      <c r="FW135" s="62"/>
      <c r="FX135" s="62"/>
      <c r="FY135" s="62"/>
      <c r="FZ135" s="62"/>
      <c r="GA135" s="62"/>
      <c r="GB135" s="62"/>
      <c r="GC135" s="62"/>
      <c r="GD135" s="62"/>
      <c r="GE135" s="62"/>
      <c r="GF135" s="62"/>
      <c r="GG135" s="62"/>
      <c r="GH135" s="62"/>
      <c r="GI135" s="62"/>
      <c r="GJ135" s="62"/>
      <c r="GK135" s="62"/>
      <c r="GL135" s="62"/>
      <c r="GM135" s="62"/>
      <c r="GN135" s="62"/>
      <c r="GO135" s="62"/>
      <c r="GP135" s="62"/>
      <c r="GQ135" s="62"/>
      <c r="GR135" s="62"/>
      <c r="GS135" s="62"/>
      <c r="GT135" s="62"/>
      <c r="GU135" s="62"/>
      <c r="GV135" s="62"/>
      <c r="GW135" s="62"/>
      <c r="GX135" s="62"/>
      <c r="GY135" s="62"/>
      <c r="GZ135" s="62"/>
      <c r="HA135" s="62"/>
      <c r="HB135" s="62"/>
      <c r="HC135" s="62"/>
      <c r="HD135" s="62"/>
      <c r="HE135" s="62"/>
      <c r="HF135" s="62"/>
      <c r="HG135" s="62"/>
      <c r="HH135" s="62"/>
      <c r="HI135" s="62"/>
      <c r="HJ135" s="62"/>
      <c r="HK135" s="62"/>
      <c r="HL135" s="62"/>
      <c r="HM135" s="62"/>
      <c r="HN135" s="62"/>
      <c r="HO135" s="62"/>
      <c r="HP135" s="62"/>
      <c r="HQ135" s="62"/>
      <c r="HR135" s="62"/>
      <c r="HS135" s="62"/>
      <c r="HT135" s="62"/>
      <c r="HU135" s="62"/>
      <c r="HV135" s="62"/>
      <c r="HW135" s="62"/>
      <c r="HX135" s="62"/>
      <c r="HY135" s="62"/>
      <c r="HZ135" s="62"/>
      <c r="IA135" s="62"/>
      <c r="IB135" s="62"/>
      <c r="IC135" s="62"/>
      <c r="ID135" s="62"/>
      <c r="IE135" s="62"/>
      <c r="IF135" s="62"/>
      <c r="IG135" s="62"/>
      <c r="IH135" s="62"/>
      <c r="II135" s="62"/>
      <c r="IJ135" s="62"/>
      <c r="IK135" s="62"/>
      <c r="IL135" s="62"/>
      <c r="IM135" s="62"/>
      <c r="IN135" s="62"/>
      <c r="IO135" s="62"/>
      <c r="IP135" s="62"/>
      <c r="IQ135" s="62"/>
      <c r="IR135" s="62"/>
    </row>
    <row r="136" spans="1:252" ht="15.75" x14ac:dyDescent="0.25">
      <c r="A136" s="31"/>
      <c r="B136" s="97"/>
      <c r="C136" s="97"/>
      <c r="D136" s="31"/>
      <c r="E136" s="31"/>
      <c r="F136" s="31"/>
      <c r="G136" s="31"/>
      <c r="N136" s="102"/>
      <c r="P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/>
      <c r="DY136" s="62"/>
      <c r="DZ136" s="62"/>
      <c r="EA136" s="62"/>
      <c r="EB136" s="62"/>
      <c r="EC136" s="62"/>
      <c r="ED136" s="62"/>
      <c r="EE136" s="62"/>
      <c r="EF136" s="62"/>
      <c r="EG136" s="62"/>
      <c r="EH136" s="62"/>
      <c r="EI136" s="62"/>
      <c r="EJ136" s="62"/>
      <c r="EK136" s="62"/>
      <c r="EL136" s="62"/>
      <c r="EM136" s="62"/>
      <c r="EN136" s="62"/>
      <c r="EO136" s="62"/>
      <c r="EP136" s="62"/>
      <c r="EQ136" s="62"/>
      <c r="ER136" s="62"/>
      <c r="ES136" s="62"/>
      <c r="ET136" s="62"/>
      <c r="EU136" s="62"/>
      <c r="EV136" s="62"/>
      <c r="EW136" s="62"/>
      <c r="EX136" s="62"/>
      <c r="EY136" s="62"/>
      <c r="EZ136" s="62"/>
      <c r="FA136" s="62"/>
      <c r="FB136" s="62"/>
      <c r="FC136" s="62"/>
      <c r="FD136" s="62"/>
      <c r="FE136" s="62"/>
      <c r="FF136" s="62"/>
      <c r="FG136" s="62"/>
      <c r="FH136" s="62"/>
      <c r="FI136" s="62"/>
      <c r="FJ136" s="62"/>
      <c r="FK136" s="62"/>
      <c r="FL136" s="62"/>
      <c r="FM136" s="62"/>
      <c r="FN136" s="62"/>
      <c r="FO136" s="62"/>
      <c r="FP136" s="62"/>
      <c r="FQ136" s="62"/>
      <c r="FR136" s="62"/>
      <c r="FS136" s="62"/>
      <c r="FT136" s="62"/>
      <c r="FU136" s="62"/>
      <c r="FV136" s="62"/>
      <c r="FW136" s="62"/>
      <c r="FX136" s="62"/>
      <c r="FY136" s="62"/>
      <c r="FZ136" s="62"/>
      <c r="GA136" s="62"/>
      <c r="GB136" s="62"/>
      <c r="GC136" s="62"/>
      <c r="GD136" s="62"/>
      <c r="GE136" s="62"/>
      <c r="GF136" s="62"/>
      <c r="GG136" s="62"/>
      <c r="GH136" s="62"/>
      <c r="GI136" s="62"/>
      <c r="GJ136" s="62"/>
      <c r="GK136" s="62"/>
      <c r="GL136" s="62"/>
      <c r="GM136" s="62"/>
      <c r="GN136" s="62"/>
      <c r="GO136" s="62"/>
      <c r="GP136" s="62"/>
      <c r="GQ136" s="62"/>
      <c r="GR136" s="62"/>
      <c r="GS136" s="62"/>
      <c r="GT136" s="62"/>
      <c r="GU136" s="62"/>
      <c r="GV136" s="62"/>
      <c r="GW136" s="62"/>
      <c r="GX136" s="62"/>
      <c r="GY136" s="62"/>
      <c r="GZ136" s="62"/>
      <c r="HA136" s="62"/>
      <c r="HB136" s="62"/>
      <c r="HC136" s="62"/>
      <c r="HD136" s="62"/>
      <c r="HE136" s="62"/>
      <c r="HF136" s="62"/>
      <c r="HG136" s="62"/>
      <c r="HH136" s="62"/>
      <c r="HI136" s="62"/>
      <c r="HJ136" s="62"/>
      <c r="HK136" s="62"/>
      <c r="HL136" s="62"/>
      <c r="HM136" s="62"/>
      <c r="HN136" s="62"/>
      <c r="HO136" s="62"/>
      <c r="HP136" s="62"/>
      <c r="HQ136" s="62"/>
      <c r="HR136" s="62"/>
      <c r="HS136" s="62"/>
      <c r="HT136" s="62"/>
      <c r="HU136" s="62"/>
      <c r="HV136" s="62"/>
      <c r="HW136" s="62"/>
      <c r="HX136" s="62"/>
      <c r="HY136" s="62"/>
      <c r="HZ136" s="62"/>
      <c r="IA136" s="62"/>
      <c r="IB136" s="62"/>
      <c r="IC136" s="62"/>
      <c r="ID136" s="62"/>
      <c r="IE136" s="62"/>
      <c r="IF136" s="62"/>
      <c r="IG136" s="62"/>
      <c r="IH136" s="62"/>
      <c r="II136" s="62"/>
      <c r="IJ136" s="62"/>
      <c r="IK136" s="62"/>
      <c r="IL136" s="62"/>
      <c r="IM136" s="62"/>
      <c r="IN136" s="62"/>
      <c r="IO136" s="62"/>
      <c r="IP136" s="62"/>
      <c r="IQ136" s="62"/>
      <c r="IR136" s="62"/>
    </row>
    <row r="137" spans="1:252" ht="15.75" x14ac:dyDescent="0.25">
      <c r="A137" s="31"/>
      <c r="B137" s="97">
        <v>21</v>
      </c>
      <c r="C137" s="97"/>
      <c r="D137" s="31" t="s">
        <v>271</v>
      </c>
      <c r="E137" s="31" t="s">
        <v>487</v>
      </c>
      <c r="F137" s="31">
        <f>[3]July!$E$141*12</f>
        <v>78960</v>
      </c>
      <c r="G137" s="31">
        <v>15600</v>
      </c>
      <c r="H137" s="42">
        <f>ROUND(SUM(F137+G137)*60/100,0)</f>
        <v>56736</v>
      </c>
      <c r="I137" s="42">
        <f>ROUND(SUM(F137+G137)*30/100,0)</f>
        <v>28368</v>
      </c>
      <c r="J137" s="42">
        <v>15000</v>
      </c>
      <c r="L137" s="42">
        <f>ROUND(SUM(F137+G137+H137)*10/100,0)</f>
        <v>15130</v>
      </c>
      <c r="M137" s="42">
        <v>3454</v>
      </c>
      <c r="N137" s="102">
        <f>SUM(F137:M137)</f>
        <v>213248</v>
      </c>
      <c r="P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  <c r="DV137" s="62"/>
      <c r="DW137" s="62"/>
      <c r="DX137" s="62"/>
      <c r="DY137" s="62"/>
      <c r="DZ137" s="62"/>
      <c r="EA137" s="62"/>
      <c r="EB137" s="62"/>
      <c r="EC137" s="62"/>
      <c r="ED137" s="62"/>
      <c r="EE137" s="62"/>
      <c r="EF137" s="62"/>
      <c r="EG137" s="62"/>
      <c r="EH137" s="62"/>
      <c r="EI137" s="62"/>
      <c r="EJ137" s="62"/>
      <c r="EK137" s="62"/>
      <c r="EL137" s="62"/>
      <c r="EM137" s="62"/>
      <c r="EN137" s="62"/>
      <c r="EO137" s="62"/>
      <c r="EP137" s="62"/>
      <c r="EQ137" s="62"/>
      <c r="ER137" s="62"/>
      <c r="ES137" s="62"/>
      <c r="ET137" s="62"/>
      <c r="EU137" s="62"/>
      <c r="EV137" s="62"/>
      <c r="EW137" s="62"/>
      <c r="EX137" s="62"/>
      <c r="EY137" s="62"/>
      <c r="EZ137" s="62"/>
      <c r="FA137" s="62"/>
      <c r="FB137" s="62"/>
      <c r="FC137" s="62"/>
      <c r="FD137" s="62"/>
      <c r="FE137" s="62"/>
      <c r="FF137" s="62"/>
      <c r="FG137" s="62"/>
      <c r="FH137" s="62"/>
      <c r="FI137" s="62"/>
      <c r="FJ137" s="62"/>
      <c r="FK137" s="62"/>
      <c r="FL137" s="62"/>
      <c r="FM137" s="62"/>
      <c r="FN137" s="62"/>
      <c r="FO137" s="62"/>
      <c r="FP137" s="62"/>
      <c r="FQ137" s="62"/>
      <c r="FR137" s="62"/>
      <c r="FS137" s="62"/>
      <c r="FT137" s="62"/>
      <c r="FU137" s="62"/>
      <c r="FV137" s="62"/>
      <c r="FW137" s="62"/>
      <c r="FX137" s="62"/>
      <c r="FY137" s="62"/>
      <c r="FZ137" s="62"/>
      <c r="GA137" s="62"/>
      <c r="GB137" s="62"/>
      <c r="GC137" s="62"/>
      <c r="GD137" s="62"/>
      <c r="GE137" s="62"/>
      <c r="GF137" s="62"/>
      <c r="GG137" s="62"/>
      <c r="GH137" s="62"/>
      <c r="GI137" s="62"/>
      <c r="GJ137" s="62"/>
      <c r="GK137" s="62"/>
      <c r="GL137" s="62"/>
      <c r="GM137" s="62"/>
      <c r="GN137" s="62"/>
      <c r="GO137" s="62"/>
      <c r="GP137" s="62"/>
      <c r="GQ137" s="62"/>
      <c r="GR137" s="62"/>
      <c r="GS137" s="62"/>
      <c r="GT137" s="62"/>
      <c r="GU137" s="62"/>
      <c r="GV137" s="62"/>
      <c r="GW137" s="62"/>
      <c r="GX137" s="62"/>
      <c r="GY137" s="62"/>
      <c r="GZ137" s="62"/>
      <c r="HA137" s="62"/>
      <c r="HB137" s="62"/>
      <c r="HC137" s="62"/>
      <c r="HD137" s="62"/>
      <c r="HE137" s="62"/>
      <c r="HF137" s="62"/>
      <c r="HG137" s="62"/>
      <c r="HH137" s="62"/>
      <c r="HI137" s="62"/>
      <c r="HJ137" s="62"/>
      <c r="HK137" s="62"/>
      <c r="HL137" s="62"/>
      <c r="HM137" s="62"/>
      <c r="HN137" s="62"/>
      <c r="HO137" s="62"/>
      <c r="HP137" s="62"/>
      <c r="HQ137" s="62"/>
      <c r="HR137" s="62"/>
      <c r="HS137" s="62"/>
      <c r="HT137" s="62"/>
      <c r="HU137" s="62"/>
      <c r="HV137" s="62"/>
      <c r="HW137" s="62"/>
      <c r="HX137" s="62"/>
      <c r="HY137" s="62"/>
      <c r="HZ137" s="62"/>
      <c r="IA137" s="62"/>
      <c r="IB137" s="62"/>
      <c r="IC137" s="62"/>
      <c r="ID137" s="62"/>
      <c r="IE137" s="62"/>
      <c r="IF137" s="62"/>
      <c r="IG137" s="62"/>
      <c r="IH137" s="62"/>
      <c r="II137" s="62"/>
      <c r="IJ137" s="62"/>
      <c r="IK137" s="62"/>
      <c r="IL137" s="62"/>
      <c r="IM137" s="62"/>
      <c r="IN137" s="62"/>
      <c r="IO137" s="62"/>
      <c r="IP137" s="62"/>
      <c r="IQ137" s="62"/>
      <c r="IR137" s="62"/>
    </row>
    <row r="138" spans="1:252" ht="15.75" x14ac:dyDescent="0.25">
      <c r="A138" s="31"/>
      <c r="B138" s="97"/>
      <c r="C138" s="97"/>
      <c r="D138" s="31"/>
      <c r="E138" s="31"/>
      <c r="F138" s="31"/>
      <c r="G138" s="31"/>
      <c r="N138" s="102"/>
      <c r="P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/>
      <c r="DY138" s="62"/>
      <c r="DZ138" s="62"/>
      <c r="EA138" s="62"/>
      <c r="EB138" s="62"/>
      <c r="EC138" s="62"/>
      <c r="ED138" s="62"/>
      <c r="EE138" s="62"/>
      <c r="EF138" s="62"/>
      <c r="EG138" s="62"/>
      <c r="EH138" s="62"/>
      <c r="EI138" s="62"/>
      <c r="EJ138" s="62"/>
      <c r="EK138" s="62"/>
      <c r="EL138" s="62"/>
      <c r="EM138" s="62"/>
      <c r="EN138" s="62"/>
      <c r="EO138" s="62"/>
      <c r="EP138" s="62"/>
      <c r="EQ138" s="62"/>
      <c r="ER138" s="62"/>
      <c r="ES138" s="62"/>
      <c r="ET138" s="62"/>
      <c r="EU138" s="62"/>
      <c r="EV138" s="62"/>
      <c r="EW138" s="62"/>
      <c r="EX138" s="62"/>
      <c r="EY138" s="62"/>
      <c r="EZ138" s="62"/>
      <c r="FA138" s="62"/>
      <c r="FB138" s="62"/>
      <c r="FC138" s="62"/>
      <c r="FD138" s="62"/>
      <c r="FE138" s="62"/>
      <c r="FF138" s="62"/>
      <c r="FG138" s="62"/>
      <c r="FH138" s="62"/>
      <c r="FI138" s="62"/>
      <c r="FJ138" s="62"/>
      <c r="FK138" s="62"/>
      <c r="FL138" s="62"/>
      <c r="FM138" s="62"/>
      <c r="FN138" s="62"/>
      <c r="FO138" s="62"/>
      <c r="FP138" s="62"/>
      <c r="FQ138" s="62"/>
      <c r="FR138" s="62"/>
      <c r="FS138" s="62"/>
      <c r="FT138" s="62"/>
      <c r="FU138" s="62"/>
      <c r="FV138" s="62"/>
      <c r="FW138" s="62"/>
      <c r="FX138" s="62"/>
      <c r="FY138" s="62"/>
      <c r="FZ138" s="62"/>
      <c r="GA138" s="62"/>
      <c r="GB138" s="62"/>
      <c r="GC138" s="62"/>
      <c r="GD138" s="62"/>
      <c r="GE138" s="62"/>
      <c r="GF138" s="62"/>
      <c r="GG138" s="62"/>
      <c r="GH138" s="62"/>
      <c r="GI138" s="62"/>
      <c r="GJ138" s="62"/>
      <c r="GK138" s="62"/>
      <c r="GL138" s="62"/>
      <c r="GM138" s="62"/>
      <c r="GN138" s="62"/>
      <c r="GO138" s="62"/>
      <c r="GP138" s="62"/>
      <c r="GQ138" s="62"/>
      <c r="GR138" s="62"/>
      <c r="GS138" s="62"/>
      <c r="GT138" s="62"/>
      <c r="GU138" s="62"/>
      <c r="GV138" s="62"/>
      <c r="GW138" s="62"/>
      <c r="GX138" s="62"/>
      <c r="GY138" s="62"/>
      <c r="GZ138" s="62"/>
      <c r="HA138" s="62"/>
      <c r="HB138" s="62"/>
      <c r="HC138" s="62"/>
      <c r="HD138" s="62"/>
      <c r="HE138" s="62"/>
      <c r="HF138" s="62"/>
      <c r="HG138" s="62"/>
      <c r="HH138" s="62"/>
      <c r="HI138" s="62"/>
      <c r="HJ138" s="62"/>
      <c r="HK138" s="62"/>
      <c r="HL138" s="62"/>
      <c r="HM138" s="62"/>
      <c r="HN138" s="62"/>
      <c r="HO138" s="62"/>
      <c r="HP138" s="62"/>
      <c r="HQ138" s="62"/>
      <c r="HR138" s="62"/>
      <c r="HS138" s="62"/>
      <c r="HT138" s="62"/>
      <c r="HU138" s="62"/>
      <c r="HV138" s="62"/>
      <c r="HW138" s="62"/>
      <c r="HX138" s="62"/>
      <c r="HY138" s="62"/>
      <c r="HZ138" s="62"/>
      <c r="IA138" s="62"/>
      <c r="IB138" s="62"/>
      <c r="IC138" s="62"/>
      <c r="ID138" s="62"/>
      <c r="IE138" s="62"/>
      <c r="IF138" s="62"/>
      <c r="IG138" s="62"/>
      <c r="IH138" s="62"/>
      <c r="II138" s="62"/>
      <c r="IJ138" s="62"/>
      <c r="IK138" s="62"/>
      <c r="IL138" s="62"/>
      <c r="IM138" s="62"/>
      <c r="IN138" s="62"/>
      <c r="IO138" s="62"/>
      <c r="IP138" s="62"/>
      <c r="IQ138" s="62"/>
      <c r="IR138" s="62"/>
    </row>
    <row r="139" spans="1:252" ht="15.75" x14ac:dyDescent="0.25">
      <c r="A139" s="31"/>
      <c r="B139" s="97">
        <v>22</v>
      </c>
      <c r="C139" s="97"/>
      <c r="D139" s="31" t="s">
        <v>272</v>
      </c>
      <c r="E139" s="31" t="s">
        <v>487</v>
      </c>
      <c r="F139" s="31">
        <f>[3]July!$E$143*12</f>
        <v>78960</v>
      </c>
      <c r="G139" s="31">
        <v>21600</v>
      </c>
      <c r="H139" s="42">
        <f>ROUND(SUM(F139+G139)*60/100,0)</f>
        <v>60336</v>
      </c>
      <c r="I139" s="42">
        <f>ROUND(SUM(F139+G139)*30/100,0)</f>
        <v>30168</v>
      </c>
      <c r="J139" s="42">
        <v>15000</v>
      </c>
      <c r="L139" s="42">
        <f>ROUND(SUM(F139+G139+H139)*10/100,0)</f>
        <v>16090</v>
      </c>
      <c r="M139" s="42">
        <v>3454</v>
      </c>
      <c r="N139" s="102">
        <f>SUM(F139:M139)</f>
        <v>225608</v>
      </c>
      <c r="P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  <c r="DT139" s="62"/>
      <c r="DU139" s="62"/>
      <c r="DV139" s="62"/>
      <c r="DW139" s="62"/>
      <c r="DX139" s="62"/>
      <c r="DY139" s="62"/>
      <c r="DZ139" s="62"/>
      <c r="EA139" s="62"/>
      <c r="EB139" s="62"/>
      <c r="EC139" s="62"/>
      <c r="ED139" s="62"/>
      <c r="EE139" s="62"/>
      <c r="EF139" s="62"/>
      <c r="EG139" s="62"/>
      <c r="EH139" s="62"/>
      <c r="EI139" s="62"/>
      <c r="EJ139" s="62"/>
      <c r="EK139" s="62"/>
      <c r="EL139" s="62"/>
      <c r="EM139" s="62"/>
      <c r="EN139" s="62"/>
      <c r="EO139" s="62"/>
      <c r="EP139" s="62"/>
      <c r="EQ139" s="62"/>
      <c r="ER139" s="62"/>
      <c r="ES139" s="62"/>
      <c r="ET139" s="62"/>
      <c r="EU139" s="62"/>
      <c r="EV139" s="62"/>
      <c r="EW139" s="62"/>
      <c r="EX139" s="62"/>
      <c r="EY139" s="62"/>
      <c r="EZ139" s="62"/>
      <c r="FA139" s="62"/>
      <c r="FB139" s="62"/>
      <c r="FC139" s="62"/>
      <c r="FD139" s="62"/>
      <c r="FE139" s="62"/>
      <c r="FF139" s="62"/>
      <c r="FG139" s="62"/>
      <c r="FH139" s="62"/>
      <c r="FI139" s="62"/>
      <c r="FJ139" s="62"/>
      <c r="FK139" s="62"/>
      <c r="FL139" s="62"/>
      <c r="FM139" s="62"/>
      <c r="FN139" s="62"/>
      <c r="FO139" s="62"/>
      <c r="FP139" s="62"/>
      <c r="FQ139" s="62"/>
      <c r="FR139" s="62"/>
      <c r="FS139" s="62"/>
      <c r="FT139" s="62"/>
      <c r="FU139" s="62"/>
      <c r="FV139" s="62"/>
      <c r="FW139" s="62"/>
      <c r="FX139" s="62"/>
      <c r="FY139" s="62"/>
      <c r="FZ139" s="62"/>
      <c r="GA139" s="62"/>
      <c r="GB139" s="62"/>
      <c r="GC139" s="62"/>
      <c r="GD139" s="62"/>
      <c r="GE139" s="62"/>
      <c r="GF139" s="62"/>
      <c r="GG139" s="62"/>
      <c r="GH139" s="62"/>
      <c r="GI139" s="62"/>
      <c r="GJ139" s="62"/>
      <c r="GK139" s="62"/>
      <c r="GL139" s="62"/>
      <c r="GM139" s="62"/>
      <c r="GN139" s="62"/>
      <c r="GO139" s="62"/>
      <c r="GP139" s="62"/>
      <c r="GQ139" s="62"/>
      <c r="GR139" s="62"/>
      <c r="GS139" s="62"/>
      <c r="GT139" s="62"/>
      <c r="GU139" s="62"/>
      <c r="GV139" s="62"/>
      <c r="GW139" s="62"/>
      <c r="GX139" s="62"/>
      <c r="GY139" s="62"/>
      <c r="GZ139" s="62"/>
      <c r="HA139" s="62"/>
      <c r="HB139" s="62"/>
      <c r="HC139" s="62"/>
      <c r="HD139" s="62"/>
      <c r="HE139" s="62"/>
      <c r="HF139" s="62"/>
      <c r="HG139" s="62"/>
      <c r="HH139" s="62"/>
      <c r="HI139" s="62"/>
      <c r="HJ139" s="62"/>
      <c r="HK139" s="62"/>
      <c r="HL139" s="62"/>
      <c r="HM139" s="62"/>
      <c r="HN139" s="62"/>
      <c r="HO139" s="62"/>
      <c r="HP139" s="62"/>
      <c r="HQ139" s="62"/>
      <c r="HR139" s="62"/>
      <c r="HS139" s="62"/>
      <c r="HT139" s="62"/>
      <c r="HU139" s="62"/>
      <c r="HV139" s="62"/>
      <c r="HW139" s="62"/>
      <c r="HX139" s="62"/>
      <c r="HY139" s="62"/>
      <c r="HZ139" s="62"/>
      <c r="IA139" s="62"/>
      <c r="IB139" s="62"/>
      <c r="IC139" s="62"/>
      <c r="ID139" s="62"/>
      <c r="IE139" s="62"/>
      <c r="IF139" s="62"/>
      <c r="IG139" s="62"/>
      <c r="IH139" s="62"/>
      <c r="II139" s="62"/>
      <c r="IJ139" s="62"/>
      <c r="IK139" s="62"/>
      <c r="IL139" s="62"/>
      <c r="IM139" s="62"/>
      <c r="IN139" s="62"/>
      <c r="IO139" s="62"/>
      <c r="IP139" s="62"/>
      <c r="IQ139" s="62"/>
      <c r="IR139" s="62"/>
    </row>
    <row r="140" spans="1:252" ht="15.75" x14ac:dyDescent="0.25">
      <c r="A140" s="31"/>
      <c r="B140" s="97"/>
      <c r="C140" s="97"/>
      <c r="D140" s="31"/>
      <c r="E140" s="31"/>
      <c r="F140" s="31"/>
      <c r="G140" s="31"/>
      <c r="N140" s="102"/>
      <c r="P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  <c r="DW140" s="62"/>
      <c r="DX140" s="62"/>
      <c r="DY140" s="62"/>
      <c r="DZ140" s="62"/>
      <c r="EA140" s="62"/>
      <c r="EB140" s="62"/>
      <c r="EC140" s="62"/>
      <c r="ED140" s="62"/>
      <c r="EE140" s="62"/>
      <c r="EF140" s="62"/>
      <c r="EG140" s="62"/>
      <c r="EH140" s="62"/>
      <c r="EI140" s="62"/>
      <c r="EJ140" s="62"/>
      <c r="EK140" s="62"/>
      <c r="EL140" s="62"/>
      <c r="EM140" s="62"/>
      <c r="EN140" s="62"/>
      <c r="EO140" s="62"/>
      <c r="EP140" s="62"/>
      <c r="EQ140" s="62"/>
      <c r="ER140" s="62"/>
      <c r="ES140" s="62"/>
      <c r="ET140" s="62"/>
      <c r="EU140" s="62"/>
      <c r="EV140" s="62"/>
      <c r="EW140" s="62"/>
      <c r="EX140" s="62"/>
      <c r="EY140" s="62"/>
      <c r="EZ140" s="62"/>
      <c r="FA140" s="62"/>
      <c r="FB140" s="62"/>
      <c r="FC140" s="62"/>
      <c r="FD140" s="62"/>
      <c r="FE140" s="62"/>
      <c r="FF140" s="62"/>
      <c r="FG140" s="62"/>
      <c r="FH140" s="62"/>
      <c r="FI140" s="62"/>
      <c r="FJ140" s="62"/>
      <c r="FK140" s="62"/>
      <c r="FL140" s="62"/>
      <c r="FM140" s="62"/>
      <c r="FN140" s="62"/>
      <c r="FO140" s="62"/>
      <c r="FP140" s="62"/>
      <c r="FQ140" s="62"/>
      <c r="FR140" s="62"/>
      <c r="FS140" s="62"/>
      <c r="FT140" s="62"/>
      <c r="FU140" s="62"/>
      <c r="FV140" s="62"/>
      <c r="FW140" s="62"/>
      <c r="FX140" s="62"/>
      <c r="FY140" s="62"/>
      <c r="FZ140" s="62"/>
      <c r="GA140" s="62"/>
      <c r="GB140" s="62"/>
      <c r="GC140" s="62"/>
      <c r="GD140" s="62"/>
      <c r="GE140" s="62"/>
      <c r="GF140" s="62"/>
      <c r="GG140" s="62"/>
      <c r="GH140" s="62"/>
      <c r="GI140" s="62"/>
      <c r="GJ140" s="62"/>
      <c r="GK140" s="62"/>
      <c r="GL140" s="62"/>
      <c r="GM140" s="62"/>
      <c r="GN140" s="62"/>
      <c r="GO140" s="62"/>
      <c r="GP140" s="62"/>
      <c r="GQ140" s="62"/>
      <c r="GR140" s="62"/>
      <c r="GS140" s="62"/>
      <c r="GT140" s="62"/>
      <c r="GU140" s="62"/>
      <c r="GV140" s="62"/>
      <c r="GW140" s="62"/>
      <c r="GX140" s="62"/>
      <c r="GY140" s="62"/>
      <c r="GZ140" s="62"/>
      <c r="HA140" s="62"/>
      <c r="HB140" s="62"/>
      <c r="HC140" s="62"/>
      <c r="HD140" s="62"/>
      <c r="HE140" s="62"/>
      <c r="HF140" s="62"/>
      <c r="HG140" s="62"/>
      <c r="HH140" s="62"/>
      <c r="HI140" s="62"/>
      <c r="HJ140" s="62"/>
      <c r="HK140" s="62"/>
      <c r="HL140" s="62"/>
      <c r="HM140" s="62"/>
      <c r="HN140" s="62"/>
      <c r="HO140" s="62"/>
      <c r="HP140" s="62"/>
      <c r="HQ140" s="62"/>
      <c r="HR140" s="62"/>
      <c r="HS140" s="62"/>
      <c r="HT140" s="62"/>
      <c r="HU140" s="62"/>
      <c r="HV140" s="62"/>
      <c r="HW140" s="62"/>
      <c r="HX140" s="62"/>
      <c r="HY140" s="62"/>
      <c r="HZ140" s="62"/>
      <c r="IA140" s="62"/>
      <c r="IB140" s="62"/>
      <c r="IC140" s="62"/>
      <c r="ID140" s="62"/>
      <c r="IE140" s="62"/>
      <c r="IF140" s="62"/>
      <c r="IG140" s="62"/>
      <c r="IH140" s="62"/>
      <c r="II140" s="62"/>
      <c r="IJ140" s="62"/>
      <c r="IK140" s="62"/>
      <c r="IL140" s="62"/>
      <c r="IM140" s="62"/>
      <c r="IN140" s="62"/>
      <c r="IO140" s="62"/>
      <c r="IP140" s="62"/>
      <c r="IQ140" s="62"/>
      <c r="IR140" s="62"/>
    </row>
    <row r="141" spans="1:252" ht="15.75" x14ac:dyDescent="0.25">
      <c r="A141" s="31"/>
      <c r="B141" s="117">
        <v>23</v>
      </c>
      <c r="C141" s="117"/>
      <c r="D141" s="31" t="s">
        <v>273</v>
      </c>
      <c r="E141" s="31" t="s">
        <v>487</v>
      </c>
      <c r="F141" s="31">
        <f>[3]July!$E$145*12</f>
        <v>75960</v>
      </c>
      <c r="G141" s="31">
        <v>21600</v>
      </c>
      <c r="H141" s="42">
        <f>ROUND(SUM(F141+G141)*60/100,0)</f>
        <v>58536</v>
      </c>
      <c r="I141" s="42">
        <f>ROUND(SUM(F141+G141)*30/100,0)</f>
        <v>29268</v>
      </c>
      <c r="J141" s="42">
        <v>15000</v>
      </c>
      <c r="L141" s="42">
        <f>ROUND(SUM(F141+G141+H141)*10/100,0)</f>
        <v>15610</v>
      </c>
      <c r="M141" s="42">
        <v>3454</v>
      </c>
      <c r="N141" s="102">
        <f>SUM(F141:M141)</f>
        <v>219428</v>
      </c>
      <c r="P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/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/>
      <c r="EL141" s="62"/>
      <c r="EM141" s="62"/>
      <c r="EN141" s="62"/>
      <c r="EO141" s="62"/>
      <c r="EP141" s="62"/>
      <c r="EQ141" s="62"/>
      <c r="ER141" s="62"/>
      <c r="ES141" s="62"/>
      <c r="ET141" s="62"/>
      <c r="EU141" s="62"/>
      <c r="EV141" s="62"/>
      <c r="EW141" s="62"/>
      <c r="EX141" s="62"/>
      <c r="EY141" s="62"/>
      <c r="EZ141" s="62"/>
      <c r="FA141" s="62"/>
      <c r="FB141" s="62"/>
      <c r="FC141" s="62"/>
      <c r="FD141" s="62"/>
      <c r="FE141" s="62"/>
      <c r="FF141" s="62"/>
      <c r="FG141" s="62"/>
      <c r="FH141" s="62"/>
      <c r="FI141" s="62"/>
      <c r="FJ141" s="62"/>
      <c r="FK141" s="62"/>
      <c r="FL141" s="62"/>
      <c r="FM141" s="62"/>
      <c r="FN141" s="62"/>
      <c r="FO141" s="62"/>
      <c r="FP141" s="62"/>
      <c r="FQ141" s="62"/>
      <c r="FR141" s="62"/>
      <c r="FS141" s="62"/>
      <c r="FT141" s="62"/>
      <c r="FU141" s="62"/>
      <c r="FV141" s="62"/>
      <c r="FW141" s="62"/>
      <c r="FX141" s="62"/>
      <c r="FY141" s="62"/>
      <c r="FZ141" s="62"/>
      <c r="GA141" s="62"/>
      <c r="GB141" s="62"/>
      <c r="GC141" s="62"/>
      <c r="GD141" s="62"/>
      <c r="GE141" s="62"/>
      <c r="GF141" s="62"/>
      <c r="GG141" s="62"/>
      <c r="GH141" s="62"/>
      <c r="GI141" s="62"/>
      <c r="GJ141" s="62"/>
      <c r="GK141" s="62"/>
      <c r="GL141" s="62"/>
      <c r="GM141" s="62"/>
      <c r="GN141" s="62"/>
      <c r="GO141" s="62"/>
      <c r="GP141" s="62"/>
      <c r="GQ141" s="62"/>
      <c r="GR141" s="62"/>
      <c r="GS141" s="62"/>
      <c r="GT141" s="62"/>
      <c r="GU141" s="62"/>
      <c r="GV141" s="62"/>
      <c r="GW141" s="62"/>
      <c r="GX141" s="62"/>
      <c r="GY141" s="62"/>
      <c r="GZ141" s="62"/>
      <c r="HA141" s="62"/>
      <c r="HB141" s="62"/>
      <c r="HC141" s="62"/>
      <c r="HD141" s="62"/>
      <c r="HE141" s="62"/>
      <c r="HF141" s="62"/>
      <c r="HG141" s="62"/>
      <c r="HH141" s="62"/>
      <c r="HI141" s="62"/>
      <c r="HJ141" s="62"/>
      <c r="HK141" s="62"/>
      <c r="HL141" s="62"/>
      <c r="HM141" s="62"/>
      <c r="HN141" s="62"/>
      <c r="HO141" s="62"/>
      <c r="HP141" s="62"/>
      <c r="HQ141" s="62"/>
      <c r="HR141" s="62"/>
      <c r="HS141" s="62"/>
      <c r="HT141" s="62"/>
      <c r="HU141" s="62"/>
      <c r="HV141" s="62"/>
      <c r="HW141" s="62"/>
      <c r="HX141" s="62"/>
      <c r="HY141" s="62"/>
      <c r="HZ141" s="62"/>
      <c r="IA141" s="62"/>
      <c r="IB141" s="62"/>
      <c r="IC141" s="62"/>
      <c r="ID141" s="62"/>
      <c r="IE141" s="62"/>
      <c r="IF141" s="62"/>
      <c r="IG141" s="62"/>
      <c r="IH141" s="62"/>
      <c r="II141" s="62"/>
      <c r="IJ141" s="62"/>
      <c r="IK141" s="62"/>
      <c r="IL141" s="62"/>
      <c r="IM141" s="62"/>
      <c r="IN141" s="62"/>
      <c r="IO141" s="62"/>
      <c r="IP141" s="62"/>
      <c r="IQ141" s="62"/>
      <c r="IR141" s="62"/>
    </row>
    <row r="142" spans="1:252" ht="15.75" x14ac:dyDescent="0.25">
      <c r="A142" s="31"/>
      <c r="B142" s="117"/>
      <c r="C142" s="117"/>
      <c r="D142" s="31"/>
      <c r="E142" s="31"/>
      <c r="F142" s="31"/>
      <c r="G142" s="31"/>
      <c r="N142" s="102"/>
      <c r="P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/>
      <c r="DP142" s="62"/>
      <c r="DQ142" s="62"/>
      <c r="DR142" s="62"/>
      <c r="DS142" s="62"/>
      <c r="DT142" s="62"/>
      <c r="DU142" s="62"/>
      <c r="DV142" s="62"/>
      <c r="DW142" s="62"/>
      <c r="DX142" s="62"/>
      <c r="DY142" s="62"/>
      <c r="DZ142" s="62"/>
      <c r="EA142" s="62"/>
      <c r="EB142" s="62"/>
      <c r="EC142" s="62"/>
      <c r="ED142" s="62"/>
      <c r="EE142" s="62"/>
      <c r="EF142" s="62"/>
      <c r="EG142" s="62"/>
      <c r="EH142" s="62"/>
      <c r="EI142" s="62"/>
      <c r="EJ142" s="62"/>
      <c r="EK142" s="62"/>
      <c r="EL142" s="62"/>
      <c r="EM142" s="62"/>
      <c r="EN142" s="62"/>
      <c r="EO142" s="62"/>
      <c r="EP142" s="62"/>
      <c r="EQ142" s="62"/>
      <c r="ER142" s="62"/>
      <c r="ES142" s="62"/>
      <c r="ET142" s="62"/>
      <c r="EU142" s="62"/>
      <c r="EV142" s="62"/>
      <c r="EW142" s="62"/>
      <c r="EX142" s="62"/>
      <c r="EY142" s="62"/>
      <c r="EZ142" s="62"/>
      <c r="FA142" s="62"/>
      <c r="FB142" s="62"/>
      <c r="FC142" s="62"/>
      <c r="FD142" s="62"/>
      <c r="FE142" s="62"/>
      <c r="FF142" s="62"/>
      <c r="FG142" s="62"/>
      <c r="FH142" s="62"/>
      <c r="FI142" s="62"/>
      <c r="FJ142" s="62"/>
      <c r="FK142" s="62"/>
      <c r="FL142" s="62"/>
      <c r="FM142" s="62"/>
      <c r="FN142" s="62"/>
      <c r="FO142" s="62"/>
      <c r="FP142" s="62"/>
      <c r="FQ142" s="62"/>
      <c r="FR142" s="62"/>
      <c r="FS142" s="62"/>
      <c r="FT142" s="62"/>
      <c r="FU142" s="62"/>
      <c r="FV142" s="62"/>
      <c r="FW142" s="62"/>
      <c r="FX142" s="62"/>
      <c r="FY142" s="62"/>
      <c r="FZ142" s="62"/>
      <c r="GA142" s="62"/>
      <c r="GB142" s="62"/>
      <c r="GC142" s="62"/>
      <c r="GD142" s="62"/>
      <c r="GE142" s="62"/>
      <c r="GF142" s="62"/>
      <c r="GG142" s="62"/>
      <c r="GH142" s="62"/>
      <c r="GI142" s="62"/>
      <c r="GJ142" s="62"/>
      <c r="GK142" s="62"/>
      <c r="GL142" s="62"/>
      <c r="GM142" s="62"/>
      <c r="GN142" s="62"/>
      <c r="GO142" s="62"/>
      <c r="GP142" s="62"/>
      <c r="GQ142" s="62"/>
      <c r="GR142" s="62"/>
      <c r="GS142" s="62"/>
      <c r="GT142" s="62"/>
      <c r="GU142" s="62"/>
      <c r="GV142" s="62"/>
      <c r="GW142" s="62"/>
      <c r="GX142" s="62"/>
      <c r="GY142" s="62"/>
      <c r="GZ142" s="62"/>
      <c r="HA142" s="62"/>
      <c r="HB142" s="62"/>
      <c r="HC142" s="62"/>
      <c r="HD142" s="62"/>
      <c r="HE142" s="62"/>
      <c r="HF142" s="62"/>
      <c r="HG142" s="62"/>
      <c r="HH142" s="62"/>
      <c r="HI142" s="62"/>
      <c r="HJ142" s="62"/>
      <c r="HK142" s="62"/>
      <c r="HL142" s="62"/>
      <c r="HM142" s="62"/>
      <c r="HN142" s="62"/>
      <c r="HO142" s="62"/>
      <c r="HP142" s="62"/>
      <c r="HQ142" s="62"/>
      <c r="HR142" s="62"/>
      <c r="HS142" s="62"/>
      <c r="HT142" s="62"/>
      <c r="HU142" s="62"/>
      <c r="HV142" s="62"/>
      <c r="HW142" s="62"/>
      <c r="HX142" s="62"/>
      <c r="HY142" s="62"/>
      <c r="HZ142" s="62"/>
      <c r="IA142" s="62"/>
      <c r="IB142" s="62"/>
      <c r="IC142" s="62"/>
      <c r="ID142" s="62"/>
      <c r="IE142" s="62"/>
      <c r="IF142" s="62"/>
      <c r="IG142" s="62"/>
      <c r="IH142" s="62"/>
      <c r="II142" s="62"/>
      <c r="IJ142" s="62"/>
      <c r="IK142" s="62"/>
      <c r="IL142" s="62"/>
      <c r="IM142" s="62"/>
      <c r="IN142" s="62"/>
      <c r="IO142" s="62"/>
      <c r="IP142" s="62"/>
      <c r="IQ142" s="62"/>
      <c r="IR142" s="62"/>
    </row>
    <row r="143" spans="1:252" ht="15.75" x14ac:dyDescent="0.25">
      <c r="A143" s="31"/>
      <c r="B143" s="117">
        <v>24</v>
      </c>
      <c r="C143" s="117"/>
      <c r="D143" s="31" t="s">
        <v>531</v>
      </c>
      <c r="E143" s="31" t="s">
        <v>418</v>
      </c>
      <c r="F143" s="31">
        <f>[3]July!$E$147*12</f>
        <v>78720</v>
      </c>
      <c r="G143" s="31">
        <v>22800</v>
      </c>
      <c r="H143" s="42">
        <f>ROUND(SUM(F143+G143)*60/100,0)</f>
        <v>60912</v>
      </c>
      <c r="I143" s="42">
        <f>ROUND(SUM(F143+G143)*30/100,0)</f>
        <v>30456</v>
      </c>
      <c r="J143" s="42">
        <v>15000</v>
      </c>
      <c r="L143" s="42">
        <f>ROUND(SUM(F143+G143+H143)*10/100,0)</f>
        <v>16243</v>
      </c>
      <c r="M143" s="42">
        <v>3454</v>
      </c>
      <c r="N143" s="102">
        <f>SUM(F143:M143)</f>
        <v>227585</v>
      </c>
      <c r="P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2"/>
      <c r="DT143" s="62"/>
      <c r="DU143" s="62"/>
      <c r="DV143" s="62"/>
      <c r="DW143" s="62"/>
      <c r="DX143" s="62"/>
      <c r="DY143" s="62"/>
      <c r="DZ143" s="62"/>
      <c r="EA143" s="62"/>
      <c r="EB143" s="62"/>
      <c r="EC143" s="62"/>
      <c r="ED143" s="62"/>
      <c r="EE143" s="62"/>
      <c r="EF143" s="62"/>
      <c r="EG143" s="62"/>
      <c r="EH143" s="62"/>
      <c r="EI143" s="62"/>
      <c r="EJ143" s="62"/>
      <c r="EK143" s="62"/>
      <c r="EL143" s="62"/>
      <c r="EM143" s="62"/>
      <c r="EN143" s="62"/>
      <c r="EO143" s="62"/>
      <c r="EP143" s="62"/>
      <c r="EQ143" s="62"/>
      <c r="ER143" s="62"/>
      <c r="ES143" s="62"/>
      <c r="ET143" s="62"/>
      <c r="EU143" s="62"/>
      <c r="EV143" s="62"/>
      <c r="EW143" s="62"/>
      <c r="EX143" s="62"/>
      <c r="EY143" s="62"/>
      <c r="EZ143" s="62"/>
      <c r="FA143" s="62"/>
      <c r="FB143" s="62"/>
      <c r="FC143" s="62"/>
      <c r="FD143" s="62"/>
      <c r="FE143" s="62"/>
      <c r="FF143" s="62"/>
      <c r="FG143" s="62"/>
      <c r="FH143" s="62"/>
      <c r="FI143" s="62"/>
      <c r="FJ143" s="62"/>
      <c r="FK143" s="62"/>
      <c r="FL143" s="62"/>
      <c r="FM143" s="62"/>
      <c r="FN143" s="62"/>
      <c r="FO143" s="62"/>
      <c r="FP143" s="62"/>
      <c r="FQ143" s="62"/>
      <c r="FR143" s="62"/>
      <c r="FS143" s="62"/>
      <c r="FT143" s="62"/>
      <c r="FU143" s="62"/>
      <c r="FV143" s="62"/>
      <c r="FW143" s="62"/>
      <c r="FX143" s="62"/>
      <c r="FY143" s="62"/>
      <c r="FZ143" s="62"/>
      <c r="GA143" s="62"/>
      <c r="GB143" s="62"/>
      <c r="GC143" s="62"/>
      <c r="GD143" s="62"/>
      <c r="GE143" s="62"/>
      <c r="GF143" s="62"/>
      <c r="GG143" s="62"/>
      <c r="GH143" s="62"/>
      <c r="GI143" s="62"/>
      <c r="GJ143" s="62"/>
      <c r="GK143" s="62"/>
      <c r="GL143" s="62"/>
      <c r="GM143" s="62"/>
      <c r="GN143" s="62"/>
      <c r="GO143" s="62"/>
      <c r="GP143" s="62"/>
      <c r="GQ143" s="62"/>
      <c r="GR143" s="62"/>
      <c r="GS143" s="62"/>
      <c r="GT143" s="62"/>
      <c r="GU143" s="62"/>
      <c r="GV143" s="62"/>
      <c r="GW143" s="62"/>
      <c r="GX143" s="62"/>
      <c r="GY143" s="62"/>
      <c r="GZ143" s="62"/>
      <c r="HA143" s="62"/>
      <c r="HB143" s="62"/>
      <c r="HC143" s="62"/>
      <c r="HD143" s="62"/>
      <c r="HE143" s="62"/>
      <c r="HF143" s="62"/>
      <c r="HG143" s="62"/>
      <c r="HH143" s="62"/>
      <c r="HI143" s="62"/>
      <c r="HJ143" s="62"/>
      <c r="HK143" s="62"/>
      <c r="HL143" s="62"/>
      <c r="HM143" s="62"/>
      <c r="HN143" s="62"/>
      <c r="HO143" s="62"/>
      <c r="HP143" s="62"/>
      <c r="HQ143" s="62"/>
      <c r="HR143" s="62"/>
      <c r="HS143" s="62"/>
      <c r="HT143" s="62"/>
      <c r="HU143" s="62"/>
      <c r="HV143" s="62"/>
      <c r="HW143" s="62"/>
      <c r="HX143" s="62"/>
      <c r="HY143" s="62"/>
      <c r="HZ143" s="62"/>
      <c r="IA143" s="62"/>
      <c r="IB143" s="62"/>
      <c r="IC143" s="62"/>
      <c r="ID143" s="62"/>
      <c r="IE143" s="62"/>
      <c r="IF143" s="62"/>
      <c r="IG143" s="62"/>
      <c r="IH143" s="62"/>
      <c r="II143" s="62"/>
      <c r="IJ143" s="62"/>
      <c r="IK143" s="62"/>
      <c r="IL143" s="62"/>
      <c r="IM143" s="62"/>
      <c r="IN143" s="62"/>
      <c r="IO143" s="62"/>
      <c r="IP143" s="62"/>
      <c r="IQ143" s="62"/>
      <c r="IR143" s="62"/>
    </row>
    <row r="144" spans="1:252" ht="15.75" x14ac:dyDescent="0.25">
      <c r="A144" s="31"/>
      <c r="B144" s="117"/>
      <c r="C144" s="117"/>
      <c r="D144" s="31"/>
      <c r="E144" s="31"/>
      <c r="F144" s="31"/>
      <c r="G144" s="31"/>
      <c r="N144" s="102"/>
      <c r="P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2"/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62"/>
      <c r="DU144" s="62"/>
      <c r="DV144" s="62"/>
      <c r="DW144" s="62"/>
      <c r="DX144" s="62"/>
      <c r="DY144" s="62"/>
      <c r="DZ144" s="62"/>
      <c r="EA144" s="62"/>
      <c r="EB144" s="62"/>
      <c r="EC144" s="62"/>
      <c r="ED144" s="62"/>
      <c r="EE144" s="62"/>
      <c r="EF144" s="62"/>
      <c r="EG144" s="62"/>
      <c r="EH144" s="62"/>
      <c r="EI144" s="62"/>
      <c r="EJ144" s="62"/>
      <c r="EK144" s="62"/>
      <c r="EL144" s="62"/>
      <c r="EM144" s="62"/>
      <c r="EN144" s="62"/>
      <c r="EO144" s="62"/>
      <c r="EP144" s="62"/>
      <c r="EQ144" s="62"/>
      <c r="ER144" s="62"/>
      <c r="ES144" s="62"/>
      <c r="ET144" s="62"/>
      <c r="EU144" s="62"/>
      <c r="EV144" s="62"/>
      <c r="EW144" s="62"/>
      <c r="EX144" s="62"/>
      <c r="EY144" s="62"/>
      <c r="EZ144" s="62"/>
      <c r="FA144" s="62"/>
      <c r="FB144" s="62"/>
      <c r="FC144" s="62"/>
      <c r="FD144" s="62"/>
      <c r="FE144" s="62"/>
      <c r="FF144" s="62"/>
      <c r="FG144" s="62"/>
      <c r="FH144" s="62"/>
      <c r="FI144" s="62"/>
      <c r="FJ144" s="62"/>
      <c r="FK144" s="62"/>
      <c r="FL144" s="62"/>
      <c r="FM144" s="62"/>
      <c r="FN144" s="62"/>
      <c r="FO144" s="62"/>
      <c r="FP144" s="62"/>
      <c r="FQ144" s="62"/>
      <c r="FR144" s="62"/>
      <c r="FS144" s="62"/>
      <c r="FT144" s="62"/>
      <c r="FU144" s="62"/>
      <c r="FV144" s="62"/>
      <c r="FW144" s="62"/>
      <c r="FX144" s="62"/>
      <c r="FY144" s="62"/>
      <c r="FZ144" s="62"/>
      <c r="GA144" s="62"/>
      <c r="GB144" s="62"/>
      <c r="GC144" s="62"/>
      <c r="GD144" s="62"/>
      <c r="GE144" s="62"/>
      <c r="GF144" s="62"/>
      <c r="GG144" s="62"/>
      <c r="GH144" s="62"/>
      <c r="GI144" s="62"/>
      <c r="GJ144" s="62"/>
      <c r="GK144" s="62"/>
      <c r="GL144" s="62"/>
      <c r="GM144" s="62"/>
      <c r="GN144" s="62"/>
      <c r="GO144" s="62"/>
      <c r="GP144" s="62"/>
      <c r="GQ144" s="62"/>
      <c r="GR144" s="62"/>
      <c r="GS144" s="62"/>
      <c r="GT144" s="62"/>
      <c r="GU144" s="62"/>
      <c r="GV144" s="62"/>
      <c r="GW144" s="62"/>
      <c r="GX144" s="62"/>
      <c r="GY144" s="62"/>
      <c r="GZ144" s="62"/>
      <c r="HA144" s="62"/>
      <c r="HB144" s="62"/>
      <c r="HC144" s="62"/>
      <c r="HD144" s="62"/>
      <c r="HE144" s="62"/>
      <c r="HF144" s="62"/>
      <c r="HG144" s="62"/>
      <c r="HH144" s="62"/>
      <c r="HI144" s="62"/>
      <c r="HJ144" s="62"/>
      <c r="HK144" s="62"/>
      <c r="HL144" s="62"/>
      <c r="HM144" s="62"/>
      <c r="HN144" s="62"/>
      <c r="HO144" s="62"/>
      <c r="HP144" s="62"/>
      <c r="HQ144" s="62"/>
      <c r="HR144" s="62"/>
      <c r="HS144" s="62"/>
      <c r="HT144" s="62"/>
      <c r="HU144" s="62"/>
      <c r="HV144" s="62"/>
      <c r="HW144" s="62"/>
      <c r="HX144" s="62"/>
      <c r="HY144" s="62"/>
      <c r="HZ144" s="62"/>
      <c r="IA144" s="62"/>
      <c r="IB144" s="62"/>
      <c r="IC144" s="62"/>
      <c r="ID144" s="62"/>
      <c r="IE144" s="62"/>
      <c r="IF144" s="62"/>
      <c r="IG144" s="62"/>
      <c r="IH144" s="62"/>
      <c r="II144" s="62"/>
      <c r="IJ144" s="62"/>
      <c r="IK144" s="62"/>
      <c r="IL144" s="62"/>
      <c r="IM144" s="62"/>
      <c r="IN144" s="62"/>
      <c r="IO144" s="62"/>
      <c r="IP144" s="62"/>
      <c r="IQ144" s="62"/>
      <c r="IR144" s="62"/>
    </row>
    <row r="145" spans="1:252" ht="15.75" x14ac:dyDescent="0.25">
      <c r="A145" s="129"/>
      <c r="B145" s="117">
        <v>25</v>
      </c>
      <c r="C145" s="117"/>
      <c r="D145" s="31" t="s">
        <v>514</v>
      </c>
      <c r="E145" s="31" t="s">
        <v>532</v>
      </c>
      <c r="F145" s="31">
        <f>[3]July!$E$149*12</f>
        <v>70320</v>
      </c>
      <c r="G145" s="31">
        <v>21600</v>
      </c>
      <c r="H145" s="42">
        <f>ROUND(SUM(F145+G145)*60/100,0)</f>
        <v>55152</v>
      </c>
      <c r="I145" s="42">
        <f>ROUND(SUM(F145+G145)*30/100,0)</f>
        <v>27576</v>
      </c>
      <c r="J145" s="42">
        <v>15000</v>
      </c>
      <c r="L145" s="42">
        <f>ROUND(SUM(F145+G145+H145)*10/100,0)</f>
        <v>14707</v>
      </c>
      <c r="M145" s="42">
        <v>3454</v>
      </c>
      <c r="N145" s="102">
        <f>SUM(F145:M145)</f>
        <v>207809</v>
      </c>
      <c r="P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  <c r="DT145" s="62"/>
      <c r="DU145" s="62"/>
      <c r="DV145" s="62"/>
      <c r="DW145" s="62"/>
      <c r="DX145" s="62"/>
      <c r="DY145" s="62"/>
      <c r="DZ145" s="62"/>
      <c r="EA145" s="62"/>
      <c r="EB145" s="62"/>
      <c r="EC145" s="62"/>
      <c r="ED145" s="62"/>
      <c r="EE145" s="62"/>
      <c r="EF145" s="62"/>
      <c r="EG145" s="62"/>
      <c r="EH145" s="62"/>
      <c r="EI145" s="62"/>
      <c r="EJ145" s="62"/>
      <c r="EK145" s="62"/>
      <c r="EL145" s="62"/>
      <c r="EM145" s="62"/>
      <c r="EN145" s="62"/>
      <c r="EO145" s="62"/>
      <c r="EP145" s="62"/>
      <c r="EQ145" s="62"/>
      <c r="ER145" s="62"/>
      <c r="ES145" s="62"/>
      <c r="ET145" s="62"/>
      <c r="EU145" s="62"/>
      <c r="EV145" s="62"/>
      <c r="EW145" s="62"/>
      <c r="EX145" s="62"/>
      <c r="EY145" s="62"/>
      <c r="EZ145" s="62"/>
      <c r="FA145" s="62"/>
      <c r="FB145" s="62"/>
      <c r="FC145" s="62"/>
      <c r="FD145" s="62"/>
      <c r="FE145" s="62"/>
      <c r="FF145" s="62"/>
      <c r="FG145" s="62"/>
      <c r="FH145" s="62"/>
      <c r="FI145" s="62"/>
      <c r="FJ145" s="62"/>
      <c r="FK145" s="62"/>
      <c r="FL145" s="62"/>
      <c r="FM145" s="62"/>
      <c r="FN145" s="62"/>
      <c r="FO145" s="62"/>
      <c r="FP145" s="62"/>
      <c r="FQ145" s="62"/>
      <c r="FR145" s="62"/>
      <c r="FS145" s="62"/>
      <c r="FT145" s="62"/>
      <c r="FU145" s="62"/>
      <c r="FV145" s="62"/>
      <c r="FW145" s="62"/>
      <c r="FX145" s="62"/>
      <c r="FY145" s="62"/>
      <c r="FZ145" s="62"/>
      <c r="GA145" s="62"/>
      <c r="GB145" s="62"/>
      <c r="GC145" s="62"/>
      <c r="GD145" s="62"/>
      <c r="GE145" s="62"/>
      <c r="GF145" s="62"/>
      <c r="GG145" s="62"/>
      <c r="GH145" s="62"/>
      <c r="GI145" s="62"/>
      <c r="GJ145" s="62"/>
      <c r="GK145" s="62"/>
      <c r="GL145" s="62"/>
      <c r="GM145" s="62"/>
      <c r="GN145" s="62"/>
      <c r="GO145" s="62"/>
      <c r="GP145" s="62"/>
      <c r="GQ145" s="62"/>
      <c r="GR145" s="62"/>
      <c r="GS145" s="62"/>
      <c r="GT145" s="62"/>
      <c r="GU145" s="62"/>
      <c r="GV145" s="62"/>
      <c r="GW145" s="62"/>
      <c r="GX145" s="62"/>
      <c r="GY145" s="62"/>
      <c r="GZ145" s="62"/>
      <c r="HA145" s="62"/>
      <c r="HB145" s="62"/>
      <c r="HC145" s="62"/>
      <c r="HD145" s="62"/>
      <c r="HE145" s="62"/>
      <c r="HF145" s="62"/>
      <c r="HG145" s="62"/>
      <c r="HH145" s="62"/>
      <c r="HI145" s="62"/>
      <c r="HJ145" s="62"/>
      <c r="HK145" s="62"/>
      <c r="HL145" s="62"/>
      <c r="HM145" s="62"/>
      <c r="HN145" s="62"/>
      <c r="HO145" s="62"/>
      <c r="HP145" s="62"/>
      <c r="HQ145" s="62"/>
      <c r="HR145" s="62"/>
      <c r="HS145" s="62"/>
      <c r="HT145" s="62"/>
      <c r="HU145" s="62"/>
      <c r="HV145" s="62"/>
      <c r="HW145" s="62"/>
      <c r="HX145" s="62"/>
      <c r="HY145" s="62"/>
      <c r="HZ145" s="62"/>
      <c r="IA145" s="62"/>
      <c r="IB145" s="62"/>
      <c r="IC145" s="62"/>
      <c r="ID145" s="62"/>
      <c r="IE145" s="62"/>
      <c r="IF145" s="62"/>
      <c r="IG145" s="62"/>
      <c r="IH145" s="62"/>
      <c r="II145" s="62"/>
      <c r="IJ145" s="62"/>
      <c r="IK145" s="62"/>
      <c r="IL145" s="62"/>
      <c r="IM145" s="62"/>
      <c r="IN145" s="62"/>
      <c r="IO145" s="62"/>
      <c r="IP145" s="62"/>
      <c r="IQ145" s="62"/>
      <c r="IR145" s="62"/>
    </row>
    <row r="146" spans="1:252" ht="15.75" x14ac:dyDescent="0.25">
      <c r="A146" s="31"/>
      <c r="B146" s="117"/>
      <c r="C146" s="117"/>
      <c r="D146" s="31"/>
      <c r="E146" s="31"/>
      <c r="F146" s="31"/>
      <c r="G146" s="31"/>
      <c r="N146" s="102"/>
      <c r="P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  <c r="DH146" s="62"/>
      <c r="DI146" s="62"/>
      <c r="DJ146" s="62"/>
      <c r="DK146" s="62"/>
      <c r="DL146" s="62"/>
      <c r="DM146" s="62"/>
      <c r="DN146" s="62"/>
      <c r="DO146" s="62"/>
      <c r="DP146" s="62"/>
      <c r="DQ146" s="62"/>
      <c r="DR146" s="62"/>
      <c r="DS146" s="62"/>
      <c r="DT146" s="62"/>
      <c r="DU146" s="62"/>
      <c r="DV146" s="62"/>
      <c r="DW146" s="62"/>
      <c r="DX146" s="62"/>
      <c r="DY146" s="62"/>
      <c r="DZ146" s="62"/>
      <c r="EA146" s="62"/>
      <c r="EB146" s="62"/>
      <c r="EC146" s="62"/>
      <c r="ED146" s="62"/>
      <c r="EE146" s="62"/>
      <c r="EF146" s="62"/>
      <c r="EG146" s="62"/>
      <c r="EH146" s="62"/>
      <c r="EI146" s="62"/>
      <c r="EJ146" s="62"/>
      <c r="EK146" s="62"/>
      <c r="EL146" s="62"/>
      <c r="EM146" s="62"/>
      <c r="EN146" s="62"/>
      <c r="EO146" s="62"/>
      <c r="EP146" s="62"/>
      <c r="EQ146" s="62"/>
      <c r="ER146" s="62"/>
      <c r="ES146" s="62"/>
      <c r="ET146" s="62"/>
      <c r="EU146" s="62"/>
      <c r="EV146" s="62"/>
      <c r="EW146" s="62"/>
      <c r="EX146" s="62"/>
      <c r="EY146" s="62"/>
      <c r="EZ146" s="62"/>
      <c r="FA146" s="62"/>
      <c r="FB146" s="62"/>
      <c r="FC146" s="62"/>
      <c r="FD146" s="62"/>
      <c r="FE146" s="62"/>
      <c r="FF146" s="62"/>
      <c r="FG146" s="62"/>
      <c r="FH146" s="62"/>
      <c r="FI146" s="62"/>
      <c r="FJ146" s="62"/>
      <c r="FK146" s="62"/>
      <c r="FL146" s="62"/>
      <c r="FM146" s="62"/>
      <c r="FN146" s="62"/>
      <c r="FO146" s="62"/>
      <c r="FP146" s="62"/>
      <c r="FQ146" s="62"/>
      <c r="FR146" s="62"/>
      <c r="FS146" s="62"/>
      <c r="FT146" s="62"/>
      <c r="FU146" s="62"/>
      <c r="FV146" s="62"/>
      <c r="FW146" s="62"/>
      <c r="FX146" s="62"/>
      <c r="FY146" s="62"/>
      <c r="FZ146" s="62"/>
      <c r="GA146" s="62"/>
      <c r="GB146" s="62"/>
      <c r="GC146" s="62"/>
      <c r="GD146" s="62"/>
      <c r="GE146" s="62"/>
      <c r="GF146" s="62"/>
      <c r="GG146" s="62"/>
      <c r="GH146" s="62"/>
      <c r="GI146" s="62"/>
      <c r="GJ146" s="62"/>
      <c r="GK146" s="62"/>
      <c r="GL146" s="62"/>
      <c r="GM146" s="62"/>
      <c r="GN146" s="62"/>
      <c r="GO146" s="62"/>
      <c r="GP146" s="62"/>
      <c r="GQ146" s="62"/>
      <c r="GR146" s="62"/>
      <c r="GS146" s="62"/>
      <c r="GT146" s="62"/>
      <c r="GU146" s="62"/>
      <c r="GV146" s="62"/>
      <c r="GW146" s="62"/>
      <c r="GX146" s="62"/>
      <c r="GY146" s="62"/>
      <c r="GZ146" s="62"/>
      <c r="HA146" s="62"/>
      <c r="HB146" s="62"/>
      <c r="HC146" s="62"/>
      <c r="HD146" s="62"/>
      <c r="HE146" s="62"/>
      <c r="HF146" s="62"/>
      <c r="HG146" s="62"/>
      <c r="HH146" s="62"/>
      <c r="HI146" s="62"/>
      <c r="HJ146" s="62"/>
      <c r="HK146" s="62"/>
      <c r="HL146" s="62"/>
      <c r="HM146" s="62"/>
      <c r="HN146" s="62"/>
      <c r="HO146" s="62"/>
      <c r="HP146" s="62"/>
      <c r="HQ146" s="62"/>
      <c r="HR146" s="62"/>
      <c r="HS146" s="62"/>
      <c r="HT146" s="62"/>
      <c r="HU146" s="62"/>
      <c r="HV146" s="62"/>
      <c r="HW146" s="62"/>
      <c r="HX146" s="62"/>
      <c r="HY146" s="62"/>
      <c r="HZ146" s="62"/>
      <c r="IA146" s="62"/>
      <c r="IB146" s="62"/>
      <c r="IC146" s="62"/>
      <c r="ID146" s="62"/>
      <c r="IE146" s="62"/>
      <c r="IF146" s="62"/>
      <c r="IG146" s="62"/>
      <c r="IH146" s="62"/>
      <c r="II146" s="62"/>
      <c r="IJ146" s="62"/>
      <c r="IK146" s="62"/>
      <c r="IL146" s="62"/>
      <c r="IM146" s="62"/>
      <c r="IN146" s="62"/>
      <c r="IO146" s="62"/>
      <c r="IP146" s="62"/>
      <c r="IQ146" s="62"/>
      <c r="IR146" s="62"/>
    </row>
    <row r="147" spans="1:252" ht="15.75" x14ac:dyDescent="0.25">
      <c r="A147" s="31"/>
      <c r="B147" s="117">
        <v>26</v>
      </c>
      <c r="C147" s="117"/>
      <c r="D147" s="31" t="s">
        <v>499</v>
      </c>
      <c r="E147" s="31" t="s">
        <v>487</v>
      </c>
      <c r="F147" s="31">
        <f>[3]July!$E$151*12</f>
        <v>70320</v>
      </c>
      <c r="G147" s="31">
        <v>21600</v>
      </c>
      <c r="H147" s="42">
        <f>ROUND(SUM(F147+G147)*60/100,0)</f>
        <v>55152</v>
      </c>
      <c r="I147" s="42">
        <f>ROUND(SUM(F147+G147)*30/100,0)</f>
        <v>27576</v>
      </c>
      <c r="J147" s="42">
        <f>12600*2</f>
        <v>25200</v>
      </c>
      <c r="L147" s="42">
        <f>ROUND(SUM(F147+G147+H147)*10/100,0)</f>
        <v>14707</v>
      </c>
      <c r="M147" s="42">
        <v>3454</v>
      </c>
      <c r="N147" s="102">
        <f>SUM(F147:M147)</f>
        <v>218009</v>
      </c>
      <c r="P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2"/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2"/>
      <c r="DM147" s="62"/>
      <c r="DN147" s="62"/>
      <c r="DO147" s="62"/>
      <c r="DP147" s="62"/>
      <c r="DQ147" s="62"/>
      <c r="DR147" s="62"/>
      <c r="DS147" s="62"/>
      <c r="DT147" s="62"/>
      <c r="DU147" s="62"/>
      <c r="DV147" s="62"/>
      <c r="DW147" s="62"/>
      <c r="DX147" s="62"/>
      <c r="DY147" s="62"/>
      <c r="DZ147" s="62"/>
      <c r="EA147" s="62"/>
      <c r="EB147" s="62"/>
      <c r="EC147" s="62"/>
      <c r="ED147" s="62"/>
      <c r="EE147" s="62"/>
      <c r="EF147" s="62"/>
      <c r="EG147" s="62"/>
      <c r="EH147" s="62"/>
      <c r="EI147" s="62"/>
      <c r="EJ147" s="62"/>
      <c r="EK147" s="62"/>
      <c r="EL147" s="62"/>
      <c r="EM147" s="62"/>
      <c r="EN147" s="62"/>
      <c r="EO147" s="62"/>
      <c r="EP147" s="62"/>
      <c r="EQ147" s="62"/>
      <c r="ER147" s="62"/>
      <c r="ES147" s="62"/>
      <c r="ET147" s="62"/>
      <c r="EU147" s="62"/>
      <c r="EV147" s="62"/>
      <c r="EW147" s="62"/>
      <c r="EX147" s="62"/>
      <c r="EY147" s="62"/>
      <c r="EZ147" s="62"/>
      <c r="FA147" s="62"/>
      <c r="FB147" s="62"/>
      <c r="FC147" s="62"/>
      <c r="FD147" s="62"/>
      <c r="FE147" s="62"/>
      <c r="FF147" s="62"/>
      <c r="FG147" s="62"/>
      <c r="FH147" s="62"/>
      <c r="FI147" s="62"/>
      <c r="FJ147" s="62"/>
      <c r="FK147" s="62"/>
      <c r="FL147" s="62"/>
      <c r="FM147" s="62"/>
      <c r="FN147" s="62"/>
      <c r="FO147" s="62"/>
      <c r="FP147" s="62"/>
      <c r="FQ147" s="62"/>
      <c r="FR147" s="62"/>
      <c r="FS147" s="62"/>
      <c r="FT147" s="62"/>
      <c r="FU147" s="62"/>
      <c r="FV147" s="62"/>
      <c r="FW147" s="62"/>
      <c r="FX147" s="62"/>
      <c r="FY147" s="62"/>
      <c r="FZ147" s="62"/>
      <c r="GA147" s="62"/>
      <c r="GB147" s="62"/>
      <c r="GC147" s="62"/>
      <c r="GD147" s="62"/>
      <c r="GE147" s="62"/>
      <c r="GF147" s="62"/>
      <c r="GG147" s="62"/>
      <c r="GH147" s="62"/>
      <c r="GI147" s="62"/>
      <c r="GJ147" s="62"/>
      <c r="GK147" s="62"/>
      <c r="GL147" s="62"/>
      <c r="GM147" s="62"/>
      <c r="GN147" s="62"/>
      <c r="GO147" s="62"/>
      <c r="GP147" s="62"/>
      <c r="GQ147" s="62"/>
      <c r="GR147" s="62"/>
      <c r="GS147" s="62"/>
      <c r="GT147" s="62"/>
      <c r="GU147" s="62"/>
      <c r="GV147" s="62"/>
      <c r="GW147" s="62"/>
      <c r="GX147" s="62"/>
      <c r="GY147" s="62"/>
      <c r="GZ147" s="62"/>
      <c r="HA147" s="62"/>
      <c r="HB147" s="62"/>
      <c r="HC147" s="62"/>
      <c r="HD147" s="62"/>
      <c r="HE147" s="62"/>
      <c r="HF147" s="62"/>
      <c r="HG147" s="62"/>
      <c r="HH147" s="62"/>
      <c r="HI147" s="62"/>
      <c r="HJ147" s="62"/>
      <c r="HK147" s="62"/>
      <c r="HL147" s="62"/>
      <c r="HM147" s="62"/>
      <c r="HN147" s="62"/>
      <c r="HO147" s="62"/>
      <c r="HP147" s="62"/>
      <c r="HQ147" s="62"/>
      <c r="HR147" s="62"/>
      <c r="HS147" s="62"/>
      <c r="HT147" s="62"/>
      <c r="HU147" s="62"/>
      <c r="HV147" s="62"/>
      <c r="HW147" s="62"/>
      <c r="HX147" s="62"/>
      <c r="HY147" s="62"/>
      <c r="HZ147" s="62"/>
      <c r="IA147" s="62"/>
      <c r="IB147" s="62"/>
      <c r="IC147" s="62"/>
      <c r="ID147" s="62"/>
      <c r="IE147" s="62"/>
      <c r="IF147" s="62"/>
      <c r="IG147" s="62"/>
      <c r="IH147" s="62"/>
      <c r="II147" s="62"/>
      <c r="IJ147" s="62"/>
      <c r="IK147" s="62"/>
      <c r="IL147" s="62"/>
      <c r="IM147" s="62"/>
      <c r="IN147" s="62"/>
      <c r="IO147" s="62"/>
      <c r="IP147" s="62"/>
      <c r="IQ147" s="62"/>
      <c r="IR147" s="62"/>
    </row>
    <row r="148" spans="1:252" ht="15.75" x14ac:dyDescent="0.25">
      <c r="A148" s="31"/>
      <c r="B148" s="97"/>
      <c r="C148" s="97"/>
      <c r="N148" s="102"/>
      <c r="P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2"/>
      <c r="CO148" s="62"/>
      <c r="CP148" s="62"/>
      <c r="CQ148" s="62"/>
      <c r="CR148" s="62"/>
      <c r="CS148" s="62"/>
      <c r="CT148" s="62"/>
      <c r="CU148" s="62"/>
      <c r="CV148" s="62"/>
      <c r="CW148" s="62"/>
      <c r="CX148" s="62"/>
      <c r="CY148" s="62"/>
      <c r="CZ148" s="62"/>
      <c r="DA148" s="62"/>
      <c r="DB148" s="62"/>
      <c r="DC148" s="62"/>
      <c r="DD148" s="62"/>
      <c r="DE148" s="62"/>
      <c r="DF148" s="62"/>
      <c r="DG148" s="62"/>
      <c r="DH148" s="62"/>
      <c r="DI148" s="62"/>
      <c r="DJ148" s="62"/>
      <c r="DK148" s="62"/>
      <c r="DL148" s="62"/>
      <c r="DM148" s="62"/>
      <c r="DN148" s="62"/>
      <c r="DO148" s="62"/>
      <c r="DP148" s="62"/>
      <c r="DQ148" s="62"/>
      <c r="DR148" s="62"/>
      <c r="DS148" s="62"/>
      <c r="DT148" s="62"/>
      <c r="DU148" s="62"/>
      <c r="DV148" s="62"/>
      <c r="DW148" s="62"/>
      <c r="DX148" s="62"/>
      <c r="DY148" s="62"/>
      <c r="DZ148" s="62"/>
      <c r="EA148" s="62"/>
      <c r="EB148" s="62"/>
      <c r="EC148" s="62"/>
      <c r="ED148" s="62"/>
      <c r="EE148" s="62"/>
      <c r="EF148" s="62"/>
      <c r="EG148" s="62"/>
      <c r="EH148" s="62"/>
      <c r="EI148" s="62"/>
      <c r="EJ148" s="62"/>
      <c r="EK148" s="62"/>
      <c r="EL148" s="62"/>
      <c r="EM148" s="62"/>
      <c r="EN148" s="62"/>
      <c r="EO148" s="62"/>
      <c r="EP148" s="62"/>
      <c r="EQ148" s="62"/>
      <c r="ER148" s="62"/>
      <c r="ES148" s="62"/>
      <c r="ET148" s="62"/>
      <c r="EU148" s="62"/>
      <c r="EV148" s="62"/>
      <c r="EW148" s="62"/>
      <c r="EX148" s="62"/>
      <c r="EY148" s="62"/>
      <c r="EZ148" s="62"/>
      <c r="FA148" s="62"/>
      <c r="FB148" s="62"/>
      <c r="FC148" s="62"/>
      <c r="FD148" s="62"/>
      <c r="FE148" s="62"/>
      <c r="FF148" s="62"/>
      <c r="FG148" s="62"/>
      <c r="FH148" s="62"/>
      <c r="FI148" s="62"/>
      <c r="FJ148" s="62"/>
      <c r="FK148" s="62"/>
      <c r="FL148" s="62"/>
      <c r="FM148" s="62"/>
      <c r="FN148" s="62"/>
      <c r="FO148" s="62"/>
      <c r="FP148" s="62"/>
      <c r="FQ148" s="62"/>
      <c r="FR148" s="62"/>
      <c r="FS148" s="62"/>
      <c r="FT148" s="62"/>
      <c r="FU148" s="62"/>
      <c r="FV148" s="62"/>
      <c r="FW148" s="62"/>
      <c r="FX148" s="62"/>
      <c r="FY148" s="62"/>
      <c r="FZ148" s="62"/>
      <c r="GA148" s="62"/>
      <c r="GB148" s="62"/>
      <c r="GC148" s="62"/>
      <c r="GD148" s="62"/>
      <c r="GE148" s="62"/>
      <c r="GF148" s="62"/>
      <c r="GG148" s="62"/>
      <c r="GH148" s="62"/>
      <c r="GI148" s="62"/>
      <c r="GJ148" s="62"/>
      <c r="GK148" s="62"/>
      <c r="GL148" s="62"/>
      <c r="GM148" s="62"/>
      <c r="GN148" s="62"/>
      <c r="GO148" s="62"/>
      <c r="GP148" s="62"/>
      <c r="GQ148" s="62"/>
      <c r="GR148" s="62"/>
      <c r="GS148" s="62"/>
      <c r="GT148" s="62"/>
      <c r="GU148" s="62"/>
      <c r="GV148" s="62"/>
      <c r="GW148" s="62"/>
      <c r="GX148" s="62"/>
      <c r="GY148" s="62"/>
      <c r="GZ148" s="62"/>
      <c r="HA148" s="62"/>
      <c r="HB148" s="62"/>
      <c r="HC148" s="62"/>
      <c r="HD148" s="62"/>
      <c r="HE148" s="62"/>
      <c r="HF148" s="62"/>
      <c r="HG148" s="62"/>
      <c r="HH148" s="62"/>
      <c r="HI148" s="62"/>
      <c r="HJ148" s="62"/>
      <c r="HK148" s="62"/>
      <c r="HL148" s="62"/>
      <c r="HM148" s="62"/>
      <c r="HN148" s="62"/>
      <c r="HO148" s="62"/>
      <c r="HP148" s="62"/>
      <c r="HQ148" s="62"/>
      <c r="HR148" s="62"/>
      <c r="HS148" s="62"/>
      <c r="HT148" s="62"/>
      <c r="HU148" s="62"/>
      <c r="HV148" s="62"/>
      <c r="HW148" s="62"/>
      <c r="HX148" s="62"/>
      <c r="HY148" s="62"/>
      <c r="HZ148" s="62"/>
      <c r="IA148" s="62"/>
      <c r="IB148" s="62"/>
      <c r="IC148" s="62"/>
      <c r="ID148" s="62"/>
      <c r="IE148" s="62"/>
      <c r="IF148" s="62"/>
      <c r="IG148" s="62"/>
      <c r="IH148" s="62"/>
      <c r="II148" s="62"/>
      <c r="IJ148" s="62"/>
      <c r="IK148" s="62"/>
      <c r="IL148" s="62"/>
      <c r="IM148" s="62"/>
      <c r="IN148" s="62"/>
      <c r="IO148" s="62"/>
      <c r="IP148" s="62"/>
      <c r="IQ148" s="62"/>
      <c r="IR148" s="62"/>
    </row>
    <row r="149" spans="1:252" ht="15.75" x14ac:dyDescent="0.25">
      <c r="A149" s="31"/>
      <c r="B149" s="97">
        <v>27</v>
      </c>
      <c r="C149" s="97"/>
      <c r="D149" s="31" t="s">
        <v>656</v>
      </c>
      <c r="E149" s="68" t="s">
        <v>658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f>7500*12</f>
        <v>90000</v>
      </c>
      <c r="L149" s="42">
        <v>0</v>
      </c>
      <c r="M149" s="42">
        <v>0</v>
      </c>
      <c r="N149" s="102">
        <f>SUM(F149:M149)</f>
        <v>90000</v>
      </c>
      <c r="P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/>
      <c r="DY149" s="62"/>
      <c r="DZ149" s="62"/>
      <c r="EA149" s="62"/>
      <c r="EB149" s="62"/>
      <c r="EC149" s="62"/>
      <c r="ED149" s="62"/>
      <c r="EE149" s="62"/>
      <c r="EF149" s="62"/>
      <c r="EG149" s="62"/>
      <c r="EH149" s="62"/>
      <c r="EI149" s="62"/>
      <c r="EJ149" s="62"/>
      <c r="EK149" s="62"/>
      <c r="EL149" s="62"/>
      <c r="EM149" s="62"/>
      <c r="EN149" s="62"/>
      <c r="EO149" s="62"/>
      <c r="EP149" s="62"/>
      <c r="EQ149" s="62"/>
      <c r="ER149" s="62"/>
      <c r="ES149" s="62"/>
      <c r="ET149" s="62"/>
      <c r="EU149" s="62"/>
      <c r="EV149" s="62"/>
      <c r="EW149" s="62"/>
      <c r="EX149" s="62"/>
      <c r="EY149" s="62"/>
      <c r="EZ149" s="62"/>
      <c r="FA149" s="62"/>
      <c r="FB149" s="62"/>
      <c r="FC149" s="62"/>
      <c r="FD149" s="62"/>
      <c r="FE149" s="62"/>
      <c r="FF149" s="62"/>
      <c r="FG149" s="62"/>
      <c r="FH149" s="62"/>
      <c r="FI149" s="62"/>
      <c r="FJ149" s="62"/>
      <c r="FK149" s="62"/>
      <c r="FL149" s="62"/>
      <c r="FM149" s="62"/>
      <c r="FN149" s="62"/>
      <c r="FO149" s="62"/>
      <c r="FP149" s="62"/>
      <c r="FQ149" s="62"/>
      <c r="FR149" s="62"/>
      <c r="FS149" s="62"/>
      <c r="FT149" s="62"/>
      <c r="FU149" s="62"/>
      <c r="FV149" s="62"/>
      <c r="FW149" s="62"/>
      <c r="FX149" s="62"/>
      <c r="FY149" s="62"/>
      <c r="FZ149" s="62"/>
      <c r="GA149" s="62"/>
      <c r="GB149" s="62"/>
      <c r="GC149" s="62"/>
      <c r="GD149" s="62"/>
      <c r="GE149" s="62"/>
      <c r="GF149" s="62"/>
      <c r="GG149" s="62"/>
      <c r="GH149" s="62"/>
      <c r="GI149" s="62"/>
      <c r="GJ149" s="62"/>
      <c r="GK149" s="62"/>
      <c r="GL149" s="62"/>
      <c r="GM149" s="62"/>
      <c r="GN149" s="62"/>
      <c r="GO149" s="62"/>
      <c r="GP149" s="62"/>
      <c r="GQ149" s="62"/>
      <c r="GR149" s="62"/>
      <c r="GS149" s="62"/>
      <c r="GT149" s="62"/>
      <c r="GU149" s="62"/>
      <c r="GV149" s="62"/>
      <c r="GW149" s="62"/>
      <c r="GX149" s="62"/>
      <c r="GY149" s="62"/>
      <c r="GZ149" s="62"/>
      <c r="HA149" s="62"/>
      <c r="HB149" s="62"/>
      <c r="HC149" s="62"/>
      <c r="HD149" s="62"/>
      <c r="HE149" s="62"/>
      <c r="HF149" s="62"/>
      <c r="HG149" s="62"/>
      <c r="HH149" s="62"/>
      <c r="HI149" s="62"/>
      <c r="HJ149" s="62"/>
      <c r="HK149" s="62"/>
      <c r="HL149" s="62"/>
      <c r="HM149" s="62"/>
      <c r="HN149" s="62"/>
      <c r="HO149" s="62"/>
      <c r="HP149" s="62"/>
      <c r="HQ149" s="62"/>
      <c r="HR149" s="62"/>
      <c r="HS149" s="62"/>
      <c r="HT149" s="62"/>
      <c r="HU149" s="62"/>
      <c r="HV149" s="62"/>
      <c r="HW149" s="62"/>
      <c r="HX149" s="62"/>
      <c r="HY149" s="62"/>
      <c r="HZ149" s="62"/>
      <c r="IA149" s="62"/>
      <c r="IB149" s="62"/>
      <c r="IC149" s="62"/>
      <c r="ID149" s="62"/>
      <c r="IE149" s="62"/>
      <c r="IF149" s="62"/>
      <c r="IG149" s="62"/>
      <c r="IH149" s="62"/>
      <c r="II149" s="62"/>
      <c r="IJ149" s="62"/>
      <c r="IK149" s="62"/>
      <c r="IL149" s="62"/>
      <c r="IM149" s="62"/>
      <c r="IN149" s="62"/>
      <c r="IO149" s="62"/>
      <c r="IP149" s="62"/>
      <c r="IQ149" s="62"/>
      <c r="IR149" s="62"/>
    </row>
    <row r="150" spans="1:252" ht="15.75" x14ac:dyDescent="0.25">
      <c r="A150" s="31"/>
      <c r="B150" s="97"/>
      <c r="C150" s="97"/>
      <c r="N150" s="102"/>
      <c r="P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62"/>
      <c r="DU150" s="62"/>
      <c r="DV150" s="62"/>
      <c r="DW150" s="62"/>
      <c r="DX150" s="62"/>
      <c r="DY150" s="62"/>
      <c r="DZ150" s="62"/>
      <c r="EA150" s="62"/>
      <c r="EB150" s="62"/>
      <c r="EC150" s="62"/>
      <c r="ED150" s="62"/>
      <c r="EE150" s="62"/>
      <c r="EF150" s="62"/>
      <c r="EG150" s="62"/>
      <c r="EH150" s="62"/>
      <c r="EI150" s="62"/>
      <c r="EJ150" s="62"/>
      <c r="EK150" s="62"/>
      <c r="EL150" s="62"/>
      <c r="EM150" s="62"/>
      <c r="EN150" s="62"/>
      <c r="EO150" s="62"/>
      <c r="EP150" s="62"/>
      <c r="EQ150" s="62"/>
      <c r="ER150" s="62"/>
      <c r="ES150" s="62"/>
      <c r="ET150" s="62"/>
      <c r="EU150" s="62"/>
      <c r="EV150" s="62"/>
      <c r="EW150" s="62"/>
      <c r="EX150" s="62"/>
      <c r="EY150" s="62"/>
      <c r="EZ150" s="62"/>
      <c r="FA150" s="62"/>
      <c r="FB150" s="62"/>
      <c r="FC150" s="62"/>
      <c r="FD150" s="62"/>
      <c r="FE150" s="62"/>
      <c r="FF150" s="62"/>
      <c r="FG150" s="62"/>
      <c r="FH150" s="62"/>
      <c r="FI150" s="62"/>
      <c r="FJ150" s="62"/>
      <c r="FK150" s="62"/>
      <c r="FL150" s="62"/>
      <c r="FM150" s="62"/>
      <c r="FN150" s="62"/>
      <c r="FO150" s="62"/>
      <c r="FP150" s="62"/>
      <c r="FQ150" s="62"/>
      <c r="FR150" s="62"/>
      <c r="FS150" s="62"/>
      <c r="FT150" s="62"/>
      <c r="FU150" s="62"/>
      <c r="FV150" s="62"/>
      <c r="FW150" s="62"/>
      <c r="FX150" s="62"/>
      <c r="FY150" s="62"/>
      <c r="FZ150" s="62"/>
      <c r="GA150" s="62"/>
      <c r="GB150" s="62"/>
      <c r="GC150" s="62"/>
      <c r="GD150" s="62"/>
      <c r="GE150" s="62"/>
      <c r="GF150" s="62"/>
      <c r="GG150" s="62"/>
      <c r="GH150" s="62"/>
      <c r="GI150" s="62"/>
      <c r="GJ150" s="62"/>
      <c r="GK150" s="62"/>
      <c r="GL150" s="62"/>
      <c r="GM150" s="62"/>
      <c r="GN150" s="62"/>
      <c r="GO150" s="62"/>
      <c r="GP150" s="62"/>
      <c r="GQ150" s="62"/>
      <c r="GR150" s="62"/>
      <c r="GS150" s="62"/>
      <c r="GT150" s="62"/>
      <c r="GU150" s="62"/>
      <c r="GV150" s="62"/>
      <c r="GW150" s="62"/>
      <c r="GX150" s="62"/>
      <c r="GY150" s="62"/>
      <c r="GZ150" s="62"/>
      <c r="HA150" s="62"/>
      <c r="HB150" s="62"/>
      <c r="HC150" s="62"/>
      <c r="HD150" s="62"/>
      <c r="HE150" s="62"/>
      <c r="HF150" s="62"/>
      <c r="HG150" s="62"/>
      <c r="HH150" s="62"/>
      <c r="HI150" s="62"/>
      <c r="HJ150" s="62"/>
      <c r="HK150" s="62"/>
      <c r="HL150" s="62"/>
      <c r="HM150" s="62"/>
      <c r="HN150" s="62"/>
      <c r="HO150" s="62"/>
      <c r="HP150" s="62"/>
      <c r="HQ150" s="62"/>
      <c r="HR150" s="62"/>
      <c r="HS150" s="62"/>
      <c r="HT150" s="62"/>
      <c r="HU150" s="62"/>
      <c r="HV150" s="62"/>
      <c r="HW150" s="62"/>
      <c r="HX150" s="62"/>
      <c r="HY150" s="62"/>
      <c r="HZ150" s="62"/>
      <c r="IA150" s="62"/>
      <c r="IB150" s="62"/>
      <c r="IC150" s="62"/>
      <c r="ID150" s="62"/>
      <c r="IE150" s="62"/>
      <c r="IF150" s="62"/>
      <c r="IG150" s="62"/>
      <c r="IH150" s="62"/>
      <c r="II150" s="62"/>
      <c r="IJ150" s="62"/>
      <c r="IK150" s="62"/>
      <c r="IL150" s="62"/>
      <c r="IM150" s="62"/>
      <c r="IN150" s="62"/>
      <c r="IO150" s="62"/>
      <c r="IP150" s="62"/>
      <c r="IQ150" s="62"/>
      <c r="IR150" s="62"/>
    </row>
    <row r="151" spans="1:252" ht="15.75" x14ac:dyDescent="0.25">
      <c r="A151" s="31"/>
      <c r="B151" s="97">
        <v>28</v>
      </c>
      <c r="C151" s="97"/>
      <c r="D151" s="31" t="s">
        <v>636</v>
      </c>
      <c r="E151" s="68" t="s">
        <v>657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f>7500*12</f>
        <v>90000</v>
      </c>
      <c r="L151" s="42">
        <v>0</v>
      </c>
      <c r="M151" s="42">
        <v>0</v>
      </c>
      <c r="N151" s="102">
        <f>SUM(F151:M151)</f>
        <v>90000</v>
      </c>
      <c r="P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62"/>
      <c r="DL151" s="62"/>
      <c r="DM151" s="62"/>
      <c r="DN151" s="62"/>
      <c r="DO151" s="62"/>
      <c r="DP151" s="62"/>
      <c r="DQ151" s="62"/>
      <c r="DR151" s="62"/>
      <c r="DS151" s="62"/>
      <c r="DT151" s="62"/>
      <c r="DU151" s="62"/>
      <c r="DV151" s="62"/>
      <c r="DW151" s="62"/>
      <c r="DX151" s="62"/>
      <c r="DY151" s="62"/>
      <c r="DZ151" s="62"/>
      <c r="EA151" s="62"/>
      <c r="EB151" s="62"/>
      <c r="EC151" s="62"/>
      <c r="ED151" s="62"/>
      <c r="EE151" s="62"/>
      <c r="EF151" s="62"/>
      <c r="EG151" s="62"/>
      <c r="EH151" s="62"/>
      <c r="EI151" s="62"/>
      <c r="EJ151" s="62"/>
      <c r="EK151" s="62"/>
      <c r="EL151" s="62"/>
      <c r="EM151" s="62"/>
      <c r="EN151" s="62"/>
      <c r="EO151" s="62"/>
      <c r="EP151" s="62"/>
      <c r="EQ151" s="62"/>
      <c r="ER151" s="62"/>
      <c r="ES151" s="62"/>
      <c r="ET151" s="62"/>
      <c r="EU151" s="62"/>
      <c r="EV151" s="62"/>
      <c r="EW151" s="62"/>
      <c r="EX151" s="62"/>
      <c r="EY151" s="62"/>
      <c r="EZ151" s="62"/>
      <c r="FA151" s="62"/>
      <c r="FB151" s="62"/>
      <c r="FC151" s="62"/>
      <c r="FD151" s="62"/>
      <c r="FE151" s="62"/>
      <c r="FF151" s="62"/>
      <c r="FG151" s="62"/>
      <c r="FH151" s="62"/>
      <c r="FI151" s="62"/>
      <c r="FJ151" s="62"/>
      <c r="FK151" s="62"/>
      <c r="FL151" s="62"/>
      <c r="FM151" s="62"/>
      <c r="FN151" s="62"/>
      <c r="FO151" s="62"/>
      <c r="FP151" s="62"/>
      <c r="FQ151" s="62"/>
      <c r="FR151" s="62"/>
      <c r="FS151" s="62"/>
      <c r="FT151" s="62"/>
      <c r="FU151" s="62"/>
      <c r="FV151" s="62"/>
      <c r="FW151" s="62"/>
      <c r="FX151" s="62"/>
      <c r="FY151" s="62"/>
      <c r="FZ151" s="62"/>
      <c r="GA151" s="62"/>
      <c r="GB151" s="62"/>
      <c r="GC151" s="62"/>
      <c r="GD151" s="62"/>
      <c r="GE151" s="62"/>
      <c r="GF151" s="62"/>
      <c r="GG151" s="62"/>
      <c r="GH151" s="62"/>
      <c r="GI151" s="62"/>
      <c r="GJ151" s="62"/>
      <c r="GK151" s="62"/>
      <c r="GL151" s="62"/>
      <c r="GM151" s="62"/>
      <c r="GN151" s="62"/>
      <c r="GO151" s="62"/>
      <c r="GP151" s="62"/>
      <c r="GQ151" s="62"/>
      <c r="GR151" s="62"/>
      <c r="GS151" s="62"/>
      <c r="GT151" s="62"/>
      <c r="GU151" s="62"/>
      <c r="GV151" s="62"/>
      <c r="GW151" s="62"/>
      <c r="GX151" s="62"/>
      <c r="GY151" s="62"/>
      <c r="GZ151" s="62"/>
      <c r="HA151" s="62"/>
      <c r="HB151" s="62"/>
      <c r="HC151" s="62"/>
      <c r="HD151" s="62"/>
      <c r="HE151" s="62"/>
      <c r="HF151" s="62"/>
      <c r="HG151" s="62"/>
      <c r="HH151" s="62"/>
      <c r="HI151" s="62"/>
      <c r="HJ151" s="62"/>
      <c r="HK151" s="62"/>
      <c r="HL151" s="62"/>
      <c r="HM151" s="62"/>
      <c r="HN151" s="62"/>
      <c r="HO151" s="62"/>
      <c r="HP151" s="62"/>
      <c r="HQ151" s="62"/>
      <c r="HR151" s="62"/>
      <c r="HS151" s="62"/>
      <c r="HT151" s="62"/>
      <c r="HU151" s="62"/>
      <c r="HV151" s="62"/>
      <c r="HW151" s="62"/>
      <c r="HX151" s="62"/>
      <c r="HY151" s="62"/>
      <c r="HZ151" s="62"/>
      <c r="IA151" s="62"/>
      <c r="IB151" s="62"/>
      <c r="IC151" s="62"/>
      <c r="ID151" s="62"/>
      <c r="IE151" s="62"/>
      <c r="IF151" s="62"/>
      <c r="IG151" s="62"/>
      <c r="IH151" s="62"/>
      <c r="II151" s="62"/>
      <c r="IJ151" s="62"/>
      <c r="IK151" s="62"/>
      <c r="IL151" s="62"/>
      <c r="IM151" s="62"/>
      <c r="IN151" s="62"/>
      <c r="IO151" s="62"/>
      <c r="IP151" s="62"/>
      <c r="IQ151" s="62"/>
      <c r="IR151" s="62"/>
    </row>
    <row r="152" spans="1:252" x14ac:dyDescent="0.2">
      <c r="A152" s="62"/>
      <c r="B152" s="97"/>
      <c r="C152" s="97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2"/>
      <c r="DF152" s="62"/>
      <c r="DG152" s="62"/>
      <c r="DH152" s="62"/>
      <c r="DI152" s="62"/>
      <c r="DJ152" s="62"/>
      <c r="DK152" s="62"/>
      <c r="DL152" s="62"/>
      <c r="DM152" s="62"/>
      <c r="DN152" s="62"/>
      <c r="DO152" s="62"/>
      <c r="DP152" s="62"/>
      <c r="DQ152" s="62"/>
      <c r="DR152" s="62"/>
      <c r="DS152" s="62"/>
      <c r="DT152" s="62"/>
      <c r="DU152" s="62"/>
      <c r="DV152" s="62"/>
      <c r="DW152" s="62"/>
      <c r="DX152" s="62"/>
      <c r="DY152" s="62"/>
      <c r="DZ152" s="62"/>
      <c r="EA152" s="62"/>
      <c r="EB152" s="62"/>
      <c r="EC152" s="62"/>
      <c r="ED152" s="62"/>
      <c r="EE152" s="62"/>
      <c r="EF152" s="62"/>
      <c r="EG152" s="62"/>
      <c r="EH152" s="62"/>
      <c r="EI152" s="62"/>
      <c r="EJ152" s="62"/>
      <c r="EK152" s="62"/>
      <c r="EL152" s="62"/>
      <c r="EM152" s="62"/>
      <c r="EN152" s="62"/>
      <c r="EO152" s="62"/>
      <c r="EP152" s="62"/>
      <c r="EQ152" s="62"/>
      <c r="ER152" s="62"/>
      <c r="ES152" s="62"/>
      <c r="ET152" s="62"/>
      <c r="EU152" s="62"/>
      <c r="EV152" s="62"/>
      <c r="EW152" s="62"/>
      <c r="EX152" s="62"/>
      <c r="EY152" s="62"/>
      <c r="EZ152" s="62"/>
      <c r="FA152" s="62"/>
      <c r="FB152" s="62"/>
      <c r="FC152" s="62"/>
      <c r="FD152" s="62"/>
      <c r="FE152" s="62"/>
      <c r="FF152" s="62"/>
      <c r="FG152" s="62"/>
      <c r="FH152" s="62"/>
      <c r="FI152" s="62"/>
      <c r="FJ152" s="62"/>
      <c r="FK152" s="62"/>
      <c r="FL152" s="62"/>
      <c r="FM152" s="62"/>
      <c r="FN152" s="62"/>
      <c r="FO152" s="62"/>
      <c r="FP152" s="62"/>
      <c r="FQ152" s="62"/>
      <c r="FR152" s="62"/>
      <c r="FS152" s="62"/>
      <c r="FT152" s="62"/>
      <c r="FU152" s="62"/>
      <c r="FV152" s="62"/>
      <c r="FW152" s="62"/>
      <c r="FX152" s="62"/>
      <c r="FY152" s="62"/>
      <c r="FZ152" s="62"/>
      <c r="GA152" s="62"/>
      <c r="GB152" s="62"/>
      <c r="GC152" s="62"/>
      <c r="GD152" s="62"/>
      <c r="GE152" s="62"/>
      <c r="GF152" s="62"/>
      <c r="GG152" s="62"/>
      <c r="GH152" s="62"/>
      <c r="GI152" s="62"/>
      <c r="GJ152" s="62"/>
      <c r="GK152" s="62"/>
      <c r="GL152" s="62"/>
      <c r="GM152" s="62"/>
      <c r="GN152" s="62"/>
      <c r="GO152" s="62"/>
      <c r="GP152" s="62"/>
      <c r="GQ152" s="62"/>
      <c r="GR152" s="62"/>
      <c r="GS152" s="62"/>
      <c r="GT152" s="62"/>
      <c r="GU152" s="62"/>
      <c r="GV152" s="62"/>
      <c r="GW152" s="62"/>
      <c r="GX152" s="62"/>
      <c r="GY152" s="62"/>
      <c r="GZ152" s="62"/>
      <c r="HA152" s="62"/>
      <c r="HB152" s="62"/>
      <c r="HC152" s="62"/>
      <c r="HD152" s="62"/>
      <c r="HE152" s="62"/>
      <c r="HF152" s="62"/>
      <c r="HG152" s="62"/>
      <c r="HH152" s="62"/>
      <c r="HI152" s="62"/>
      <c r="HJ152" s="62"/>
      <c r="HK152" s="62"/>
      <c r="HL152" s="62"/>
      <c r="HM152" s="62"/>
      <c r="HN152" s="62"/>
      <c r="HO152" s="62"/>
      <c r="HP152" s="62"/>
      <c r="HQ152" s="62"/>
      <c r="HR152" s="62"/>
      <c r="HS152" s="62"/>
      <c r="HT152" s="62"/>
      <c r="HU152" s="62"/>
      <c r="HV152" s="62"/>
      <c r="HW152" s="62"/>
      <c r="HX152" s="62"/>
      <c r="HY152" s="62"/>
      <c r="HZ152" s="62"/>
      <c r="IA152" s="62"/>
      <c r="IB152" s="62"/>
      <c r="IC152" s="62"/>
      <c r="ID152" s="62"/>
      <c r="IE152" s="62"/>
      <c r="IF152" s="62"/>
      <c r="IG152" s="62"/>
      <c r="IH152" s="62"/>
      <c r="II152" s="62"/>
      <c r="IJ152" s="62"/>
      <c r="IK152" s="62"/>
      <c r="IL152" s="62"/>
      <c r="IM152" s="62"/>
      <c r="IN152" s="62"/>
      <c r="IO152" s="62"/>
      <c r="IP152" s="62"/>
      <c r="IQ152" s="62"/>
      <c r="IR152" s="62"/>
    </row>
    <row r="153" spans="1:252" ht="15.75" x14ac:dyDescent="0.25">
      <c r="A153" s="62"/>
      <c r="B153" s="97">
        <v>29</v>
      </c>
      <c r="C153" s="97"/>
      <c r="D153" s="31" t="s">
        <v>512</v>
      </c>
      <c r="E153" s="68" t="s">
        <v>419</v>
      </c>
      <c r="F153" s="42">
        <f>5200*12</f>
        <v>62400</v>
      </c>
      <c r="G153" s="42">
        <f>1800*12</f>
        <v>21600</v>
      </c>
      <c r="H153" s="42">
        <f>ROUND(SUM(F153+G153)*60/100,0)</f>
        <v>50400</v>
      </c>
      <c r="I153" s="42">
        <f>ROUND(SUM(F153+G153)*30/100,0)</f>
        <v>25200</v>
      </c>
      <c r="J153" s="42">
        <v>15000</v>
      </c>
      <c r="L153" s="98"/>
      <c r="N153" s="102">
        <f>SUM(F153:M153)</f>
        <v>174600</v>
      </c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J153" s="62"/>
      <c r="DK153" s="62"/>
      <c r="DL153" s="62"/>
      <c r="DM153" s="62"/>
      <c r="DN153" s="62"/>
      <c r="DO153" s="62"/>
      <c r="DP153" s="62"/>
      <c r="DQ153" s="62"/>
      <c r="DR153" s="62"/>
      <c r="DS153" s="62"/>
      <c r="DT153" s="62"/>
      <c r="DU153" s="62"/>
      <c r="DV153" s="62"/>
      <c r="DW153" s="62"/>
      <c r="DX153" s="62"/>
      <c r="DY153" s="62"/>
      <c r="DZ153" s="62"/>
      <c r="EA153" s="62"/>
      <c r="EB153" s="62"/>
      <c r="EC153" s="62"/>
      <c r="ED153" s="62"/>
      <c r="EE153" s="62"/>
      <c r="EF153" s="62"/>
      <c r="EG153" s="62"/>
      <c r="EH153" s="62"/>
      <c r="EI153" s="62"/>
      <c r="EJ153" s="62"/>
      <c r="EK153" s="62"/>
      <c r="EL153" s="62"/>
      <c r="EM153" s="62"/>
      <c r="EN153" s="62"/>
      <c r="EO153" s="62"/>
      <c r="EP153" s="62"/>
      <c r="EQ153" s="62"/>
      <c r="ER153" s="62"/>
      <c r="ES153" s="62"/>
      <c r="ET153" s="62"/>
      <c r="EU153" s="62"/>
      <c r="EV153" s="62"/>
      <c r="EW153" s="62"/>
      <c r="EX153" s="62"/>
      <c r="EY153" s="62"/>
      <c r="EZ153" s="62"/>
      <c r="FA153" s="62"/>
      <c r="FB153" s="62"/>
      <c r="FC153" s="62"/>
      <c r="FD153" s="62"/>
      <c r="FE153" s="62"/>
      <c r="FF153" s="62"/>
      <c r="FG153" s="62"/>
      <c r="FH153" s="62"/>
      <c r="FI153" s="62"/>
      <c r="FJ153" s="62"/>
      <c r="FK153" s="62"/>
      <c r="FL153" s="62"/>
      <c r="FM153" s="62"/>
      <c r="FN153" s="62"/>
      <c r="FO153" s="62"/>
      <c r="FP153" s="62"/>
      <c r="FQ153" s="62"/>
      <c r="FR153" s="62"/>
      <c r="FS153" s="62"/>
      <c r="FT153" s="62"/>
      <c r="FU153" s="62"/>
      <c r="FV153" s="62"/>
      <c r="FW153" s="62"/>
      <c r="FX153" s="62"/>
      <c r="FY153" s="62"/>
      <c r="FZ153" s="62"/>
      <c r="GA153" s="62"/>
      <c r="GB153" s="62"/>
      <c r="GC153" s="62"/>
      <c r="GD153" s="62"/>
      <c r="GE153" s="62"/>
      <c r="GF153" s="62"/>
      <c r="GG153" s="62"/>
      <c r="GH153" s="62"/>
      <c r="GI153" s="62"/>
      <c r="GJ153" s="62"/>
      <c r="GK153" s="62"/>
      <c r="GL153" s="62"/>
      <c r="GM153" s="62"/>
      <c r="GN153" s="62"/>
      <c r="GO153" s="62"/>
      <c r="GP153" s="62"/>
      <c r="GQ153" s="62"/>
      <c r="GR153" s="62"/>
      <c r="GS153" s="62"/>
      <c r="GT153" s="62"/>
      <c r="GU153" s="62"/>
      <c r="GV153" s="62"/>
      <c r="GW153" s="62"/>
      <c r="GX153" s="62"/>
      <c r="GY153" s="62"/>
      <c r="GZ153" s="62"/>
      <c r="HA153" s="62"/>
      <c r="HB153" s="62"/>
      <c r="HC153" s="62"/>
      <c r="HD153" s="62"/>
      <c r="HE153" s="62"/>
      <c r="HF153" s="62"/>
      <c r="HG153" s="62"/>
      <c r="HH153" s="62"/>
      <c r="HI153" s="62"/>
      <c r="HJ153" s="62"/>
      <c r="HK153" s="62"/>
      <c r="HL153" s="62"/>
      <c r="HM153" s="62"/>
      <c r="HN153" s="62"/>
      <c r="HO153" s="62"/>
      <c r="HP153" s="62"/>
      <c r="HQ153" s="62"/>
      <c r="HR153" s="62"/>
      <c r="HS153" s="62"/>
      <c r="HT153" s="62"/>
      <c r="HU153" s="62"/>
      <c r="HV153" s="62"/>
      <c r="HW153" s="62"/>
      <c r="HX153" s="62"/>
      <c r="HY153" s="62"/>
      <c r="HZ153" s="62"/>
      <c r="IA153" s="62"/>
      <c r="IB153" s="62"/>
      <c r="IC153" s="62"/>
      <c r="ID153" s="62"/>
      <c r="IE153" s="62"/>
      <c r="IF153" s="62"/>
      <c r="IG153" s="62"/>
      <c r="IH153" s="62"/>
      <c r="II153" s="62"/>
      <c r="IJ153" s="62"/>
      <c r="IK153" s="62"/>
      <c r="IL153" s="62"/>
      <c r="IM153" s="62"/>
      <c r="IN153" s="62"/>
      <c r="IO153" s="62"/>
      <c r="IP153" s="62"/>
      <c r="IQ153" s="62"/>
      <c r="IR153" s="62"/>
    </row>
    <row r="154" spans="1:252" ht="15.75" x14ac:dyDescent="0.25">
      <c r="A154" s="31"/>
      <c r="B154" s="97"/>
      <c r="C154" s="97"/>
      <c r="E154" s="62"/>
      <c r="L154" s="98"/>
      <c r="N154" s="10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  <c r="CR154" s="62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2"/>
      <c r="DF154" s="62"/>
      <c r="DG154" s="62"/>
      <c r="DH154" s="62"/>
      <c r="DI154" s="62"/>
      <c r="DJ154" s="62"/>
      <c r="DK154" s="62"/>
      <c r="DL154" s="62"/>
      <c r="DM154" s="62"/>
      <c r="DN154" s="62"/>
      <c r="DO154" s="62"/>
      <c r="DP154" s="62"/>
      <c r="DQ154" s="62"/>
      <c r="DR154" s="62"/>
      <c r="DS154" s="62"/>
      <c r="DT154" s="62"/>
      <c r="DU154" s="62"/>
      <c r="DV154" s="62"/>
      <c r="DW154" s="62"/>
      <c r="DX154" s="62"/>
      <c r="DY154" s="62"/>
      <c r="DZ154" s="62"/>
      <c r="EA154" s="62"/>
      <c r="EB154" s="62"/>
      <c r="EC154" s="62"/>
      <c r="ED154" s="62"/>
      <c r="EE154" s="62"/>
      <c r="EF154" s="62"/>
      <c r="EG154" s="62"/>
      <c r="EH154" s="62"/>
      <c r="EI154" s="62"/>
      <c r="EJ154" s="62"/>
      <c r="EK154" s="62"/>
      <c r="EL154" s="62"/>
      <c r="EM154" s="62"/>
      <c r="EN154" s="62"/>
      <c r="EO154" s="62"/>
      <c r="EP154" s="62"/>
      <c r="EQ154" s="62"/>
      <c r="ER154" s="62"/>
      <c r="ES154" s="62"/>
      <c r="ET154" s="62"/>
      <c r="EU154" s="62"/>
      <c r="EV154" s="62"/>
      <c r="EW154" s="62"/>
      <c r="EX154" s="62"/>
      <c r="EY154" s="62"/>
      <c r="EZ154" s="62"/>
      <c r="FA154" s="62"/>
      <c r="FB154" s="62"/>
      <c r="FC154" s="62"/>
      <c r="FD154" s="62"/>
      <c r="FE154" s="62"/>
      <c r="FF154" s="62"/>
      <c r="FG154" s="62"/>
      <c r="FH154" s="62"/>
      <c r="FI154" s="62"/>
      <c r="FJ154" s="62"/>
      <c r="FK154" s="62"/>
      <c r="FL154" s="62"/>
      <c r="FM154" s="62"/>
      <c r="FN154" s="62"/>
      <c r="FO154" s="62"/>
      <c r="FP154" s="62"/>
      <c r="FQ154" s="62"/>
      <c r="FR154" s="62"/>
      <c r="FS154" s="62"/>
      <c r="FT154" s="62"/>
      <c r="FU154" s="62"/>
      <c r="FV154" s="62"/>
      <c r="FW154" s="62"/>
      <c r="FX154" s="62"/>
      <c r="FY154" s="62"/>
      <c r="FZ154" s="62"/>
      <c r="GA154" s="62"/>
      <c r="GB154" s="62"/>
      <c r="GC154" s="62"/>
      <c r="GD154" s="62"/>
      <c r="GE154" s="62"/>
      <c r="GF154" s="62"/>
      <c r="GG154" s="62"/>
      <c r="GH154" s="62"/>
      <c r="GI154" s="62"/>
      <c r="GJ154" s="62"/>
      <c r="GK154" s="62"/>
      <c r="GL154" s="62"/>
      <c r="GM154" s="62"/>
      <c r="GN154" s="62"/>
      <c r="GO154" s="62"/>
      <c r="GP154" s="62"/>
      <c r="GQ154" s="62"/>
      <c r="GR154" s="62"/>
      <c r="GS154" s="62"/>
      <c r="GT154" s="62"/>
      <c r="GU154" s="62"/>
      <c r="GV154" s="62"/>
      <c r="GW154" s="62"/>
      <c r="GX154" s="62"/>
      <c r="GY154" s="62"/>
      <c r="GZ154" s="62"/>
      <c r="HA154" s="62"/>
      <c r="HB154" s="62"/>
      <c r="HC154" s="62"/>
      <c r="HD154" s="62"/>
      <c r="HE154" s="62"/>
      <c r="HF154" s="62"/>
      <c r="HG154" s="62"/>
      <c r="HH154" s="62"/>
      <c r="HI154" s="62"/>
      <c r="HJ154" s="62"/>
      <c r="HK154" s="62"/>
      <c r="HL154" s="62"/>
      <c r="HM154" s="62"/>
      <c r="HN154" s="62"/>
      <c r="HO154" s="62"/>
      <c r="HP154" s="62"/>
      <c r="HQ154" s="62"/>
      <c r="HR154" s="62"/>
      <c r="HS154" s="62"/>
      <c r="HT154" s="62"/>
      <c r="HU154" s="62"/>
      <c r="HV154" s="62"/>
      <c r="HW154" s="62"/>
      <c r="HX154" s="62"/>
      <c r="HY154" s="62"/>
      <c r="HZ154" s="62"/>
      <c r="IA154" s="62"/>
      <c r="IB154" s="62"/>
      <c r="IC154" s="62"/>
      <c r="ID154" s="62"/>
      <c r="IE154" s="62"/>
      <c r="IF154" s="62"/>
      <c r="IG154" s="62"/>
      <c r="IH154" s="62"/>
      <c r="II154" s="62"/>
      <c r="IJ154" s="62"/>
      <c r="IK154" s="62"/>
      <c r="IL154" s="62"/>
      <c r="IM154" s="62"/>
      <c r="IN154" s="62"/>
      <c r="IO154" s="62"/>
      <c r="IP154" s="62"/>
      <c r="IQ154" s="62"/>
      <c r="IR154" s="62"/>
    </row>
    <row r="155" spans="1:252" ht="15.75" x14ac:dyDescent="0.25">
      <c r="A155" s="31"/>
      <c r="B155" s="97">
        <v>30</v>
      </c>
      <c r="C155" s="97"/>
      <c r="D155" s="42" t="s">
        <v>402</v>
      </c>
      <c r="E155" s="68" t="s">
        <v>415</v>
      </c>
      <c r="F155" s="42">
        <f>5200*12</f>
        <v>62400</v>
      </c>
      <c r="G155" s="42">
        <f>1800*12</f>
        <v>21600</v>
      </c>
      <c r="H155" s="42">
        <f>ROUND(SUM(F155+G155)*60/100,0)</f>
        <v>50400</v>
      </c>
      <c r="I155" s="42">
        <f>ROUND(SUM(F155+G155)*30/100,0)</f>
        <v>25200</v>
      </c>
      <c r="J155" s="42">
        <v>15000</v>
      </c>
      <c r="L155" s="98"/>
      <c r="N155" s="102">
        <f>SUM(F155:M155)</f>
        <v>174600</v>
      </c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  <c r="CR155" s="62"/>
      <c r="CS155" s="62"/>
      <c r="CT155" s="62"/>
      <c r="CU155" s="62"/>
      <c r="CV155" s="62"/>
      <c r="CW155" s="62"/>
      <c r="CX155" s="62"/>
      <c r="CY155" s="62"/>
      <c r="CZ155" s="62"/>
      <c r="DA155" s="62"/>
      <c r="DB155" s="62"/>
      <c r="DC155" s="62"/>
      <c r="DD155" s="62"/>
      <c r="DE155" s="62"/>
      <c r="DF155" s="62"/>
      <c r="DG155" s="62"/>
      <c r="DH155" s="62"/>
      <c r="DI155" s="62"/>
      <c r="DJ155" s="62"/>
      <c r="DK155" s="62"/>
      <c r="DL155" s="62"/>
      <c r="DM155" s="62"/>
      <c r="DN155" s="62"/>
      <c r="DO155" s="62"/>
      <c r="DP155" s="62"/>
      <c r="DQ155" s="62"/>
      <c r="DR155" s="62"/>
      <c r="DS155" s="62"/>
      <c r="DT155" s="62"/>
      <c r="DU155" s="62"/>
      <c r="DV155" s="62"/>
      <c r="DW155" s="62"/>
      <c r="DX155" s="62"/>
      <c r="DY155" s="62"/>
      <c r="DZ155" s="62"/>
      <c r="EA155" s="62"/>
      <c r="EB155" s="62"/>
      <c r="EC155" s="62"/>
      <c r="ED155" s="62"/>
      <c r="EE155" s="62"/>
      <c r="EF155" s="62"/>
      <c r="EG155" s="62"/>
      <c r="EH155" s="62"/>
      <c r="EI155" s="62"/>
      <c r="EJ155" s="62"/>
      <c r="EK155" s="62"/>
      <c r="EL155" s="62"/>
      <c r="EM155" s="62"/>
      <c r="EN155" s="62"/>
      <c r="EO155" s="62"/>
      <c r="EP155" s="62"/>
      <c r="EQ155" s="62"/>
      <c r="ER155" s="62"/>
      <c r="ES155" s="62"/>
      <c r="ET155" s="62"/>
      <c r="EU155" s="62"/>
      <c r="EV155" s="62"/>
      <c r="EW155" s="62"/>
      <c r="EX155" s="62"/>
      <c r="EY155" s="62"/>
      <c r="EZ155" s="62"/>
      <c r="FA155" s="62"/>
      <c r="FB155" s="62"/>
      <c r="FC155" s="62"/>
      <c r="FD155" s="62"/>
      <c r="FE155" s="62"/>
      <c r="FF155" s="62"/>
      <c r="FG155" s="62"/>
      <c r="FH155" s="62"/>
      <c r="FI155" s="62"/>
      <c r="FJ155" s="62"/>
      <c r="FK155" s="62"/>
      <c r="FL155" s="62"/>
      <c r="FM155" s="62"/>
      <c r="FN155" s="62"/>
      <c r="FO155" s="62"/>
      <c r="FP155" s="62"/>
      <c r="FQ155" s="62"/>
      <c r="FR155" s="62"/>
      <c r="FS155" s="62"/>
      <c r="FT155" s="62"/>
      <c r="FU155" s="62"/>
      <c r="FV155" s="62"/>
      <c r="FW155" s="62"/>
      <c r="FX155" s="62"/>
      <c r="FY155" s="62"/>
      <c r="FZ155" s="62"/>
      <c r="GA155" s="62"/>
      <c r="GB155" s="62"/>
      <c r="GC155" s="62"/>
      <c r="GD155" s="62"/>
      <c r="GE155" s="62"/>
      <c r="GF155" s="62"/>
      <c r="GG155" s="62"/>
      <c r="GH155" s="62"/>
      <c r="GI155" s="62"/>
      <c r="GJ155" s="62"/>
      <c r="GK155" s="62"/>
      <c r="GL155" s="62"/>
      <c r="GM155" s="62"/>
      <c r="GN155" s="62"/>
      <c r="GO155" s="62"/>
      <c r="GP155" s="62"/>
      <c r="GQ155" s="62"/>
      <c r="GR155" s="62"/>
      <c r="GS155" s="62"/>
      <c r="GT155" s="62"/>
      <c r="GU155" s="62"/>
      <c r="GV155" s="62"/>
      <c r="GW155" s="62"/>
      <c r="GX155" s="62"/>
      <c r="GY155" s="62"/>
      <c r="GZ155" s="62"/>
      <c r="HA155" s="62"/>
      <c r="HB155" s="62"/>
      <c r="HC155" s="62"/>
      <c r="HD155" s="62"/>
      <c r="HE155" s="62"/>
      <c r="HF155" s="62"/>
      <c r="HG155" s="62"/>
      <c r="HH155" s="62"/>
      <c r="HI155" s="62"/>
      <c r="HJ155" s="62"/>
      <c r="HK155" s="62"/>
      <c r="HL155" s="62"/>
      <c r="HM155" s="62"/>
      <c r="HN155" s="62"/>
      <c r="HO155" s="62"/>
      <c r="HP155" s="62"/>
      <c r="HQ155" s="62"/>
      <c r="HR155" s="62"/>
      <c r="HS155" s="62"/>
      <c r="HT155" s="62"/>
      <c r="HU155" s="62"/>
      <c r="HV155" s="62"/>
      <c r="HW155" s="62"/>
      <c r="HX155" s="62"/>
      <c r="HY155" s="62"/>
      <c r="HZ155" s="62"/>
      <c r="IA155" s="62"/>
      <c r="IB155" s="62"/>
      <c r="IC155" s="62"/>
      <c r="ID155" s="62"/>
      <c r="IE155" s="62"/>
      <c r="IF155" s="62"/>
      <c r="IG155" s="62"/>
      <c r="IH155" s="62"/>
      <c r="II155" s="62"/>
      <c r="IJ155" s="62"/>
      <c r="IK155" s="62"/>
      <c r="IL155" s="62"/>
      <c r="IM155" s="62"/>
      <c r="IN155" s="62"/>
      <c r="IO155" s="62"/>
      <c r="IP155" s="62"/>
      <c r="IQ155" s="62"/>
      <c r="IR155" s="62"/>
    </row>
    <row r="156" spans="1:252" ht="15.75" x14ac:dyDescent="0.25">
      <c r="A156" s="31"/>
      <c r="B156" s="62"/>
      <c r="C156" s="62"/>
      <c r="E156" s="62"/>
      <c r="L156" s="98"/>
      <c r="N156" s="10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2"/>
      <c r="CP156" s="62"/>
      <c r="CQ156" s="62"/>
      <c r="CR156" s="62"/>
      <c r="CS156" s="62"/>
      <c r="CT156" s="62"/>
      <c r="CU156" s="62"/>
      <c r="CV156" s="62"/>
      <c r="CW156" s="62"/>
      <c r="CX156" s="62"/>
      <c r="CY156" s="62"/>
      <c r="CZ156" s="62"/>
      <c r="DA156" s="62"/>
      <c r="DB156" s="62"/>
      <c r="DC156" s="62"/>
      <c r="DD156" s="62"/>
      <c r="DE156" s="62"/>
      <c r="DF156" s="62"/>
      <c r="DG156" s="62"/>
      <c r="DH156" s="62"/>
      <c r="DI156" s="62"/>
      <c r="DJ156" s="62"/>
      <c r="DK156" s="62"/>
      <c r="DL156" s="62"/>
      <c r="DM156" s="62"/>
      <c r="DN156" s="62"/>
      <c r="DO156" s="62"/>
      <c r="DP156" s="62"/>
      <c r="DQ156" s="62"/>
      <c r="DR156" s="62"/>
      <c r="DS156" s="62"/>
      <c r="DT156" s="62"/>
      <c r="DU156" s="62"/>
      <c r="DV156" s="62"/>
      <c r="DW156" s="62"/>
      <c r="DX156" s="62"/>
      <c r="DY156" s="62"/>
      <c r="DZ156" s="62"/>
      <c r="EA156" s="62"/>
      <c r="EB156" s="62"/>
      <c r="EC156" s="62"/>
      <c r="ED156" s="62"/>
      <c r="EE156" s="62"/>
      <c r="EF156" s="62"/>
      <c r="EG156" s="62"/>
      <c r="EH156" s="62"/>
      <c r="EI156" s="62"/>
      <c r="EJ156" s="62"/>
      <c r="EK156" s="62"/>
      <c r="EL156" s="62"/>
      <c r="EM156" s="62"/>
      <c r="EN156" s="62"/>
      <c r="EO156" s="62"/>
      <c r="EP156" s="62"/>
      <c r="EQ156" s="62"/>
      <c r="ER156" s="62"/>
      <c r="ES156" s="62"/>
      <c r="ET156" s="62"/>
      <c r="EU156" s="62"/>
      <c r="EV156" s="62"/>
      <c r="EW156" s="62"/>
      <c r="EX156" s="62"/>
      <c r="EY156" s="62"/>
      <c r="EZ156" s="62"/>
      <c r="FA156" s="62"/>
      <c r="FB156" s="62"/>
      <c r="FC156" s="62"/>
      <c r="FD156" s="62"/>
      <c r="FE156" s="62"/>
      <c r="FF156" s="62"/>
      <c r="FG156" s="62"/>
      <c r="FH156" s="62"/>
      <c r="FI156" s="62"/>
      <c r="FJ156" s="62"/>
      <c r="FK156" s="62"/>
      <c r="FL156" s="62"/>
      <c r="FM156" s="62"/>
      <c r="FN156" s="62"/>
      <c r="FO156" s="62"/>
      <c r="FP156" s="62"/>
      <c r="FQ156" s="62"/>
      <c r="FR156" s="62"/>
      <c r="FS156" s="62"/>
      <c r="FT156" s="62"/>
      <c r="FU156" s="62"/>
      <c r="FV156" s="62"/>
      <c r="FW156" s="62"/>
      <c r="FX156" s="62"/>
      <c r="FY156" s="62"/>
      <c r="FZ156" s="62"/>
      <c r="GA156" s="62"/>
      <c r="GB156" s="62"/>
      <c r="GC156" s="62"/>
      <c r="GD156" s="62"/>
      <c r="GE156" s="62"/>
      <c r="GF156" s="62"/>
      <c r="GG156" s="62"/>
      <c r="GH156" s="62"/>
      <c r="GI156" s="62"/>
      <c r="GJ156" s="62"/>
      <c r="GK156" s="62"/>
      <c r="GL156" s="62"/>
      <c r="GM156" s="62"/>
      <c r="GN156" s="62"/>
      <c r="GO156" s="62"/>
      <c r="GP156" s="62"/>
      <c r="GQ156" s="62"/>
      <c r="GR156" s="62"/>
      <c r="GS156" s="62"/>
      <c r="GT156" s="62"/>
      <c r="GU156" s="62"/>
      <c r="GV156" s="62"/>
      <c r="GW156" s="62"/>
      <c r="GX156" s="62"/>
      <c r="GY156" s="62"/>
      <c r="GZ156" s="62"/>
      <c r="HA156" s="62"/>
      <c r="HB156" s="62"/>
      <c r="HC156" s="62"/>
      <c r="HD156" s="62"/>
      <c r="HE156" s="62"/>
      <c r="HF156" s="62"/>
      <c r="HG156" s="62"/>
      <c r="HH156" s="62"/>
      <c r="HI156" s="62"/>
      <c r="HJ156" s="62"/>
      <c r="HK156" s="62"/>
      <c r="HL156" s="62"/>
      <c r="HM156" s="62"/>
      <c r="HN156" s="62"/>
      <c r="HO156" s="62"/>
      <c r="HP156" s="62"/>
      <c r="HQ156" s="62"/>
      <c r="HR156" s="62"/>
      <c r="HS156" s="62"/>
      <c r="HT156" s="62"/>
      <c r="HU156" s="62"/>
      <c r="HV156" s="62"/>
      <c r="HW156" s="62"/>
      <c r="HX156" s="62"/>
      <c r="HY156" s="62"/>
      <c r="HZ156" s="62"/>
      <c r="IA156" s="62"/>
      <c r="IB156" s="62"/>
      <c r="IC156" s="62"/>
      <c r="ID156" s="62"/>
      <c r="IE156" s="62"/>
      <c r="IF156" s="62"/>
      <c r="IG156" s="62"/>
      <c r="IH156" s="62"/>
      <c r="II156" s="62"/>
      <c r="IJ156" s="62"/>
      <c r="IK156" s="62"/>
      <c r="IL156" s="62"/>
      <c r="IM156" s="62"/>
      <c r="IN156" s="62"/>
      <c r="IO156" s="62"/>
      <c r="IP156" s="62"/>
      <c r="IQ156" s="62"/>
      <c r="IR156" s="62"/>
    </row>
    <row r="157" spans="1:252" ht="15.75" x14ac:dyDescent="0.25">
      <c r="A157" s="31"/>
      <c r="B157" s="97">
        <v>31</v>
      </c>
      <c r="C157" s="97"/>
      <c r="D157" s="31" t="s">
        <v>511</v>
      </c>
      <c r="E157" s="68" t="s">
        <v>426</v>
      </c>
      <c r="F157" s="42">
        <f>5880*12</f>
        <v>70560</v>
      </c>
      <c r="G157" s="42">
        <f>1900*12</f>
        <v>22800</v>
      </c>
      <c r="H157" s="42">
        <f>ROUND(SUM(F157+G157)*60/100,0)</f>
        <v>56016</v>
      </c>
      <c r="I157" s="42">
        <f>ROUND(SUM(F157+G157)*30/100,0)</f>
        <v>28008</v>
      </c>
      <c r="J157" s="42">
        <v>15000</v>
      </c>
      <c r="L157" s="98"/>
      <c r="N157" s="102">
        <f>SUM(F157:M157)</f>
        <v>192384</v>
      </c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  <c r="CR157" s="62"/>
      <c r="CS157" s="62"/>
      <c r="CT157" s="62"/>
      <c r="CU157" s="62"/>
      <c r="CV157" s="62"/>
      <c r="CW157" s="62"/>
      <c r="CX157" s="62"/>
      <c r="CY157" s="62"/>
      <c r="CZ157" s="62"/>
      <c r="DA157" s="62"/>
      <c r="DB157" s="62"/>
      <c r="DC157" s="62"/>
      <c r="DD157" s="62"/>
      <c r="DE157" s="62"/>
      <c r="DF157" s="62"/>
      <c r="DG157" s="62"/>
      <c r="DH157" s="62"/>
      <c r="DI157" s="62"/>
      <c r="DJ157" s="62"/>
      <c r="DK157" s="62"/>
      <c r="DL157" s="62"/>
      <c r="DM157" s="62"/>
      <c r="DN157" s="62"/>
      <c r="DO157" s="62"/>
      <c r="DP157" s="62"/>
      <c r="DQ157" s="62"/>
      <c r="DR157" s="62"/>
      <c r="DS157" s="62"/>
      <c r="DT157" s="62"/>
      <c r="DU157" s="62"/>
      <c r="DV157" s="62"/>
      <c r="DW157" s="62"/>
      <c r="DX157" s="62"/>
      <c r="DY157" s="62"/>
      <c r="DZ157" s="62"/>
      <c r="EA157" s="62"/>
      <c r="EB157" s="62"/>
      <c r="EC157" s="62"/>
      <c r="ED157" s="62"/>
      <c r="EE157" s="62"/>
      <c r="EF157" s="62"/>
      <c r="EG157" s="62"/>
      <c r="EH157" s="62"/>
      <c r="EI157" s="62"/>
      <c r="EJ157" s="62"/>
      <c r="EK157" s="62"/>
      <c r="EL157" s="62"/>
      <c r="EM157" s="62"/>
      <c r="EN157" s="62"/>
      <c r="EO157" s="62"/>
      <c r="EP157" s="62"/>
      <c r="EQ157" s="62"/>
      <c r="ER157" s="62"/>
      <c r="ES157" s="62"/>
      <c r="ET157" s="62"/>
      <c r="EU157" s="62"/>
      <c r="EV157" s="62"/>
      <c r="EW157" s="62"/>
      <c r="EX157" s="62"/>
      <c r="EY157" s="62"/>
      <c r="EZ157" s="62"/>
      <c r="FA157" s="62"/>
      <c r="FB157" s="62"/>
      <c r="FC157" s="62"/>
      <c r="FD157" s="62"/>
      <c r="FE157" s="62"/>
      <c r="FF157" s="62"/>
      <c r="FG157" s="62"/>
      <c r="FH157" s="62"/>
      <c r="FI157" s="62"/>
      <c r="FJ157" s="62"/>
      <c r="FK157" s="62"/>
      <c r="FL157" s="62"/>
      <c r="FM157" s="62"/>
      <c r="FN157" s="62"/>
      <c r="FO157" s="62"/>
      <c r="FP157" s="62"/>
      <c r="FQ157" s="62"/>
      <c r="FR157" s="62"/>
      <c r="FS157" s="62"/>
      <c r="FT157" s="62"/>
      <c r="FU157" s="62"/>
      <c r="FV157" s="62"/>
      <c r="FW157" s="62"/>
      <c r="FX157" s="62"/>
      <c r="FY157" s="62"/>
      <c r="FZ157" s="62"/>
      <c r="GA157" s="62"/>
      <c r="GB157" s="62"/>
      <c r="GC157" s="62"/>
      <c r="GD157" s="62"/>
      <c r="GE157" s="62"/>
      <c r="GF157" s="62"/>
      <c r="GG157" s="62"/>
      <c r="GH157" s="62"/>
      <c r="GI157" s="62"/>
      <c r="GJ157" s="62"/>
      <c r="GK157" s="62"/>
      <c r="GL157" s="62"/>
      <c r="GM157" s="62"/>
      <c r="GN157" s="62"/>
      <c r="GO157" s="62"/>
      <c r="GP157" s="62"/>
      <c r="GQ157" s="62"/>
      <c r="GR157" s="62"/>
      <c r="GS157" s="62"/>
      <c r="GT157" s="62"/>
      <c r="GU157" s="62"/>
      <c r="GV157" s="62"/>
      <c r="GW157" s="62"/>
      <c r="GX157" s="62"/>
      <c r="GY157" s="62"/>
      <c r="GZ157" s="62"/>
      <c r="HA157" s="62"/>
      <c r="HB157" s="62"/>
      <c r="HC157" s="62"/>
      <c r="HD157" s="62"/>
      <c r="HE157" s="62"/>
      <c r="HF157" s="62"/>
      <c r="HG157" s="62"/>
      <c r="HH157" s="62"/>
      <c r="HI157" s="62"/>
      <c r="HJ157" s="62"/>
      <c r="HK157" s="62"/>
      <c r="HL157" s="62"/>
      <c r="HM157" s="62"/>
      <c r="HN157" s="62"/>
      <c r="HO157" s="62"/>
      <c r="HP157" s="62"/>
      <c r="HQ157" s="62"/>
      <c r="HR157" s="62"/>
      <c r="HS157" s="62"/>
      <c r="HT157" s="62"/>
      <c r="HU157" s="62"/>
      <c r="HV157" s="62"/>
      <c r="HW157" s="62"/>
      <c r="HX157" s="62"/>
      <c r="HY157" s="62"/>
      <c r="HZ157" s="62"/>
      <c r="IA157" s="62"/>
      <c r="IB157" s="62"/>
      <c r="IC157" s="62"/>
      <c r="ID157" s="62"/>
      <c r="IE157" s="62"/>
      <c r="IF157" s="62"/>
      <c r="IG157" s="62"/>
      <c r="IH157" s="62"/>
      <c r="II157" s="62"/>
      <c r="IJ157" s="62"/>
      <c r="IK157" s="62"/>
      <c r="IL157" s="62"/>
      <c r="IM157" s="62"/>
      <c r="IN157" s="62"/>
      <c r="IO157" s="62"/>
      <c r="IP157" s="62"/>
      <c r="IQ157" s="62"/>
      <c r="IR157" s="62"/>
    </row>
    <row r="158" spans="1:252" ht="15.75" x14ac:dyDescent="0.25">
      <c r="A158" s="62"/>
      <c r="B158" s="97"/>
      <c r="C158" s="97"/>
      <c r="N158" s="10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2"/>
      <c r="CP158" s="62"/>
      <c r="CQ158" s="62"/>
      <c r="CR158" s="62"/>
      <c r="CS158" s="62"/>
      <c r="CT158" s="62"/>
      <c r="CU158" s="62"/>
      <c r="CV158" s="62"/>
      <c r="CW158" s="62"/>
      <c r="CX158" s="62"/>
      <c r="CY158" s="62"/>
      <c r="CZ158" s="62"/>
      <c r="DA158" s="62"/>
      <c r="DB158" s="62"/>
      <c r="DC158" s="62"/>
      <c r="DD158" s="62"/>
      <c r="DE158" s="62"/>
      <c r="DF158" s="62"/>
      <c r="DG158" s="62"/>
      <c r="DH158" s="62"/>
      <c r="DI158" s="62"/>
      <c r="DJ158" s="62"/>
      <c r="DK158" s="62"/>
      <c r="DL158" s="62"/>
      <c r="DM158" s="62"/>
      <c r="DN158" s="62"/>
      <c r="DO158" s="62"/>
      <c r="DP158" s="62"/>
      <c r="DQ158" s="62"/>
      <c r="DR158" s="62"/>
      <c r="DS158" s="62"/>
      <c r="DT158" s="62"/>
      <c r="DU158" s="62"/>
      <c r="DV158" s="62"/>
      <c r="DW158" s="62"/>
      <c r="DX158" s="62"/>
      <c r="DY158" s="62"/>
      <c r="DZ158" s="62"/>
      <c r="EA158" s="62"/>
      <c r="EB158" s="62"/>
      <c r="EC158" s="62"/>
      <c r="ED158" s="62"/>
      <c r="EE158" s="62"/>
      <c r="EF158" s="62"/>
      <c r="EG158" s="62"/>
      <c r="EH158" s="62"/>
      <c r="EI158" s="62"/>
      <c r="EJ158" s="62"/>
      <c r="EK158" s="62"/>
      <c r="EL158" s="62"/>
      <c r="EM158" s="62"/>
      <c r="EN158" s="62"/>
      <c r="EO158" s="62"/>
      <c r="EP158" s="62"/>
      <c r="EQ158" s="62"/>
      <c r="ER158" s="62"/>
      <c r="ES158" s="62"/>
      <c r="ET158" s="62"/>
      <c r="EU158" s="62"/>
      <c r="EV158" s="62"/>
      <c r="EW158" s="62"/>
      <c r="EX158" s="62"/>
      <c r="EY158" s="62"/>
      <c r="EZ158" s="62"/>
      <c r="FA158" s="62"/>
      <c r="FB158" s="62"/>
      <c r="FC158" s="62"/>
      <c r="FD158" s="62"/>
      <c r="FE158" s="62"/>
      <c r="FF158" s="62"/>
      <c r="FG158" s="62"/>
      <c r="FH158" s="62"/>
      <c r="FI158" s="62"/>
      <c r="FJ158" s="62"/>
      <c r="FK158" s="62"/>
      <c r="FL158" s="62"/>
      <c r="FM158" s="62"/>
      <c r="FN158" s="62"/>
      <c r="FO158" s="62"/>
      <c r="FP158" s="62"/>
      <c r="FQ158" s="62"/>
      <c r="FR158" s="62"/>
      <c r="FS158" s="62"/>
      <c r="FT158" s="62"/>
      <c r="FU158" s="62"/>
      <c r="FV158" s="62"/>
      <c r="FW158" s="62"/>
      <c r="FX158" s="62"/>
      <c r="FY158" s="62"/>
      <c r="FZ158" s="62"/>
      <c r="GA158" s="62"/>
      <c r="GB158" s="62"/>
      <c r="GC158" s="62"/>
      <c r="GD158" s="62"/>
      <c r="GE158" s="62"/>
      <c r="GF158" s="62"/>
      <c r="GG158" s="62"/>
      <c r="GH158" s="62"/>
      <c r="GI158" s="62"/>
      <c r="GJ158" s="62"/>
      <c r="GK158" s="62"/>
      <c r="GL158" s="62"/>
      <c r="GM158" s="62"/>
      <c r="GN158" s="62"/>
      <c r="GO158" s="62"/>
      <c r="GP158" s="62"/>
      <c r="GQ158" s="62"/>
      <c r="GR158" s="62"/>
      <c r="GS158" s="62"/>
      <c r="GT158" s="62"/>
      <c r="GU158" s="62"/>
      <c r="GV158" s="62"/>
      <c r="GW158" s="62"/>
      <c r="GX158" s="62"/>
      <c r="GY158" s="62"/>
      <c r="GZ158" s="62"/>
      <c r="HA158" s="62"/>
      <c r="HB158" s="62"/>
      <c r="HC158" s="62"/>
      <c r="HD158" s="62"/>
      <c r="HE158" s="62"/>
      <c r="HF158" s="62"/>
      <c r="HG158" s="62"/>
      <c r="HH158" s="62"/>
      <c r="HI158" s="62"/>
      <c r="HJ158" s="62"/>
      <c r="HK158" s="62"/>
      <c r="HL158" s="62"/>
      <c r="HM158" s="62"/>
      <c r="HN158" s="62"/>
      <c r="HO158" s="62"/>
      <c r="HP158" s="62"/>
      <c r="HQ158" s="62"/>
      <c r="HR158" s="62"/>
      <c r="HS158" s="62"/>
      <c r="HT158" s="62"/>
      <c r="HU158" s="62"/>
      <c r="HV158" s="62"/>
      <c r="HW158" s="62"/>
      <c r="HX158" s="62"/>
      <c r="HY158" s="62"/>
      <c r="HZ158" s="62"/>
      <c r="IA158" s="62"/>
      <c r="IB158" s="62"/>
      <c r="IC158" s="62"/>
      <c r="ID158" s="62"/>
      <c r="IE158" s="62"/>
      <c r="IF158" s="62"/>
      <c r="IG158" s="62"/>
      <c r="IH158" s="62"/>
      <c r="II158" s="62"/>
      <c r="IJ158" s="62"/>
      <c r="IK158" s="62"/>
      <c r="IL158" s="62"/>
      <c r="IM158" s="62"/>
      <c r="IN158" s="62"/>
      <c r="IO158" s="62"/>
      <c r="IP158" s="62"/>
      <c r="IQ158" s="62"/>
      <c r="IR158" s="62"/>
    </row>
    <row r="159" spans="1:252" ht="15.75" x14ac:dyDescent="0.25">
      <c r="A159" s="62"/>
      <c r="B159" s="97">
        <v>32</v>
      </c>
      <c r="C159" s="97"/>
      <c r="D159" s="31" t="s">
        <v>513</v>
      </c>
      <c r="E159" s="31" t="s">
        <v>482</v>
      </c>
      <c r="F159" s="42">
        <f>12090*12</f>
        <v>145080</v>
      </c>
      <c r="G159" s="42">
        <f>4200*12</f>
        <v>50400</v>
      </c>
      <c r="H159" s="42">
        <f>ROUND(SUM(F159+G159)*60/100,0)</f>
        <v>117288</v>
      </c>
      <c r="I159" s="42">
        <f>ROUND(SUM(F159+G159)*30/100,0)</f>
        <v>58644</v>
      </c>
      <c r="J159" s="42">
        <f>3000*12</f>
        <v>36000</v>
      </c>
      <c r="L159" s="98"/>
      <c r="N159" s="102">
        <f>SUM(F159:M159)</f>
        <v>407412</v>
      </c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  <c r="CR159" s="62"/>
      <c r="CS159" s="62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2"/>
      <c r="DF159" s="62"/>
      <c r="DG159" s="62"/>
      <c r="DH159" s="62"/>
      <c r="DI159" s="62"/>
      <c r="DJ159" s="62"/>
      <c r="DK159" s="62"/>
      <c r="DL159" s="62"/>
      <c r="DM159" s="62"/>
      <c r="DN159" s="62"/>
      <c r="DO159" s="62"/>
      <c r="DP159" s="62"/>
      <c r="DQ159" s="62"/>
      <c r="DR159" s="62"/>
      <c r="DS159" s="62"/>
      <c r="DT159" s="62"/>
      <c r="DU159" s="62"/>
      <c r="DV159" s="62"/>
      <c r="DW159" s="62"/>
      <c r="DX159" s="62"/>
      <c r="DY159" s="62"/>
      <c r="DZ159" s="62"/>
      <c r="EA159" s="62"/>
      <c r="EB159" s="62"/>
      <c r="EC159" s="62"/>
      <c r="ED159" s="62"/>
      <c r="EE159" s="62"/>
      <c r="EF159" s="62"/>
      <c r="EG159" s="62"/>
      <c r="EH159" s="62"/>
      <c r="EI159" s="62"/>
      <c r="EJ159" s="62"/>
      <c r="EK159" s="62"/>
      <c r="EL159" s="62"/>
      <c r="EM159" s="62"/>
      <c r="EN159" s="62"/>
      <c r="EO159" s="62"/>
      <c r="EP159" s="62"/>
      <c r="EQ159" s="62"/>
      <c r="ER159" s="62"/>
      <c r="ES159" s="62"/>
      <c r="ET159" s="62"/>
      <c r="EU159" s="62"/>
      <c r="EV159" s="62"/>
      <c r="EW159" s="62"/>
      <c r="EX159" s="62"/>
      <c r="EY159" s="62"/>
      <c r="EZ159" s="62"/>
      <c r="FA159" s="62"/>
      <c r="FB159" s="62"/>
      <c r="FC159" s="62"/>
      <c r="FD159" s="62"/>
      <c r="FE159" s="62"/>
      <c r="FF159" s="62"/>
      <c r="FG159" s="62"/>
      <c r="FH159" s="62"/>
      <c r="FI159" s="62"/>
      <c r="FJ159" s="62"/>
      <c r="FK159" s="62"/>
      <c r="FL159" s="62"/>
      <c r="FM159" s="62"/>
      <c r="FN159" s="62"/>
      <c r="FO159" s="62"/>
      <c r="FP159" s="62"/>
      <c r="FQ159" s="62"/>
      <c r="FR159" s="62"/>
      <c r="FS159" s="62"/>
      <c r="FT159" s="62"/>
      <c r="FU159" s="62"/>
      <c r="FV159" s="62"/>
      <c r="FW159" s="62"/>
      <c r="FX159" s="62"/>
      <c r="FY159" s="62"/>
      <c r="FZ159" s="62"/>
      <c r="GA159" s="62"/>
      <c r="GB159" s="62"/>
      <c r="GC159" s="62"/>
      <c r="GD159" s="62"/>
      <c r="GE159" s="62"/>
      <c r="GF159" s="62"/>
      <c r="GG159" s="62"/>
      <c r="GH159" s="62"/>
      <c r="GI159" s="62"/>
      <c r="GJ159" s="62"/>
      <c r="GK159" s="62"/>
      <c r="GL159" s="62"/>
      <c r="GM159" s="62"/>
      <c r="GN159" s="62"/>
      <c r="GO159" s="62"/>
      <c r="GP159" s="62"/>
      <c r="GQ159" s="62"/>
      <c r="GR159" s="62"/>
      <c r="GS159" s="62"/>
      <c r="GT159" s="62"/>
      <c r="GU159" s="62"/>
      <c r="GV159" s="62"/>
      <c r="GW159" s="62"/>
      <c r="GX159" s="62"/>
      <c r="GY159" s="62"/>
      <c r="GZ159" s="62"/>
      <c r="HA159" s="62"/>
      <c r="HB159" s="62"/>
      <c r="HC159" s="62"/>
      <c r="HD159" s="62"/>
      <c r="HE159" s="62"/>
      <c r="HF159" s="62"/>
      <c r="HG159" s="62"/>
      <c r="HH159" s="62"/>
      <c r="HI159" s="62"/>
      <c r="HJ159" s="62"/>
      <c r="HK159" s="62"/>
      <c r="HL159" s="62"/>
      <c r="HM159" s="62"/>
      <c r="HN159" s="62"/>
      <c r="HO159" s="62"/>
      <c r="HP159" s="62"/>
      <c r="HQ159" s="62"/>
      <c r="HR159" s="62"/>
      <c r="HS159" s="62"/>
      <c r="HT159" s="62"/>
      <c r="HU159" s="62"/>
      <c r="HV159" s="62"/>
      <c r="HW159" s="62"/>
      <c r="HX159" s="62"/>
      <c r="HY159" s="62"/>
      <c r="HZ159" s="62"/>
      <c r="IA159" s="62"/>
      <c r="IB159" s="62"/>
      <c r="IC159" s="62"/>
      <c r="ID159" s="62"/>
      <c r="IE159" s="62"/>
      <c r="IF159" s="62"/>
      <c r="IG159" s="62"/>
      <c r="IH159" s="62"/>
      <c r="II159" s="62"/>
      <c r="IJ159" s="62"/>
      <c r="IK159" s="62"/>
      <c r="IL159" s="62"/>
      <c r="IM159" s="62"/>
      <c r="IN159" s="62"/>
      <c r="IO159" s="62"/>
      <c r="IP159" s="62"/>
      <c r="IQ159" s="62"/>
      <c r="IR159" s="62"/>
    </row>
    <row r="160" spans="1:252" ht="15.75" x14ac:dyDescent="0.25">
      <c r="A160" s="31"/>
      <c r="E160" s="62"/>
      <c r="F160" s="99"/>
      <c r="G160" s="99"/>
      <c r="H160" s="99"/>
      <c r="I160" s="99"/>
      <c r="J160" s="99"/>
      <c r="K160" s="99"/>
      <c r="L160" s="100"/>
      <c r="M160" s="99"/>
      <c r="N160" s="103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62"/>
      <c r="DF160" s="62"/>
      <c r="DG160" s="62"/>
      <c r="DH160" s="62"/>
      <c r="DI160" s="62"/>
      <c r="DJ160" s="62"/>
      <c r="DK160" s="62"/>
      <c r="DL160" s="62"/>
      <c r="DM160" s="62"/>
      <c r="DN160" s="62"/>
      <c r="DO160" s="62"/>
      <c r="DP160" s="62"/>
      <c r="DQ160" s="62"/>
      <c r="DR160" s="62"/>
      <c r="DS160" s="62"/>
      <c r="DT160" s="62"/>
      <c r="DU160" s="62"/>
      <c r="DV160" s="62"/>
      <c r="DW160" s="62"/>
      <c r="DX160" s="62"/>
      <c r="DY160" s="62"/>
      <c r="DZ160" s="62"/>
      <c r="EA160" s="62"/>
      <c r="EB160" s="62"/>
      <c r="EC160" s="62"/>
      <c r="ED160" s="62"/>
      <c r="EE160" s="62"/>
      <c r="EF160" s="62"/>
      <c r="EG160" s="62"/>
      <c r="EH160" s="62"/>
      <c r="EI160" s="62"/>
      <c r="EJ160" s="62"/>
      <c r="EK160" s="62"/>
      <c r="EL160" s="62"/>
      <c r="EM160" s="62"/>
      <c r="EN160" s="62"/>
      <c r="EO160" s="62"/>
      <c r="EP160" s="62"/>
      <c r="EQ160" s="62"/>
      <c r="ER160" s="62"/>
      <c r="ES160" s="62"/>
      <c r="ET160" s="62"/>
      <c r="EU160" s="62"/>
      <c r="EV160" s="62"/>
      <c r="EW160" s="62"/>
      <c r="EX160" s="62"/>
      <c r="EY160" s="62"/>
      <c r="EZ160" s="62"/>
      <c r="FA160" s="62"/>
      <c r="FB160" s="62"/>
      <c r="FC160" s="62"/>
      <c r="FD160" s="62"/>
      <c r="FE160" s="62"/>
      <c r="FF160" s="62"/>
      <c r="FG160" s="62"/>
      <c r="FH160" s="62"/>
      <c r="FI160" s="62"/>
      <c r="FJ160" s="62"/>
      <c r="FK160" s="62"/>
      <c r="FL160" s="62"/>
      <c r="FM160" s="62"/>
      <c r="FN160" s="62"/>
      <c r="FO160" s="62"/>
      <c r="FP160" s="62"/>
      <c r="FQ160" s="62"/>
      <c r="FR160" s="62"/>
      <c r="FS160" s="62"/>
      <c r="FT160" s="62"/>
      <c r="FU160" s="62"/>
      <c r="FV160" s="62"/>
      <c r="FW160" s="62"/>
      <c r="FX160" s="62"/>
      <c r="FY160" s="62"/>
      <c r="FZ160" s="62"/>
      <c r="GA160" s="62"/>
      <c r="GB160" s="62"/>
      <c r="GC160" s="62"/>
      <c r="GD160" s="62"/>
      <c r="GE160" s="62"/>
      <c r="GF160" s="62"/>
      <c r="GG160" s="62"/>
      <c r="GH160" s="62"/>
      <c r="GI160" s="62"/>
      <c r="GJ160" s="62"/>
      <c r="GK160" s="62"/>
      <c r="GL160" s="62"/>
      <c r="GM160" s="62"/>
      <c r="GN160" s="62"/>
      <c r="GO160" s="62"/>
      <c r="GP160" s="62"/>
      <c r="GQ160" s="62"/>
      <c r="GR160" s="62"/>
      <c r="GS160" s="62"/>
      <c r="GT160" s="62"/>
      <c r="GU160" s="62"/>
      <c r="GV160" s="62"/>
      <c r="GW160" s="62"/>
      <c r="GX160" s="62"/>
      <c r="GY160" s="62"/>
      <c r="GZ160" s="62"/>
      <c r="HA160" s="62"/>
      <c r="HB160" s="62"/>
      <c r="HC160" s="62"/>
      <c r="HD160" s="62"/>
      <c r="HE160" s="62"/>
      <c r="HF160" s="62"/>
      <c r="HG160" s="62"/>
      <c r="HH160" s="62"/>
      <c r="HI160" s="62"/>
      <c r="HJ160" s="62"/>
      <c r="HK160" s="62"/>
      <c r="HL160" s="62"/>
      <c r="HM160" s="62"/>
      <c r="HN160" s="62"/>
      <c r="HO160" s="62"/>
      <c r="HP160" s="62"/>
      <c r="HQ160" s="62"/>
      <c r="HR160" s="62"/>
      <c r="HS160" s="62"/>
      <c r="HT160" s="62"/>
      <c r="HU160" s="62"/>
      <c r="HV160" s="62"/>
      <c r="HW160" s="62"/>
      <c r="HX160" s="62"/>
      <c r="HY160" s="62"/>
      <c r="HZ160" s="62"/>
      <c r="IA160" s="62"/>
      <c r="IB160" s="62"/>
      <c r="IC160" s="62"/>
      <c r="ID160" s="62"/>
      <c r="IE160" s="62"/>
      <c r="IF160" s="62"/>
      <c r="IG160" s="62"/>
      <c r="IH160" s="62"/>
      <c r="II160" s="62"/>
      <c r="IJ160" s="62"/>
      <c r="IK160" s="62"/>
      <c r="IL160" s="62"/>
      <c r="IM160" s="62"/>
      <c r="IN160" s="62"/>
      <c r="IO160" s="62"/>
      <c r="IP160" s="62"/>
      <c r="IQ160" s="62"/>
      <c r="IR160" s="62"/>
    </row>
    <row r="161" spans="1:252" ht="16.5" thickBot="1" x14ac:dyDescent="0.3">
      <c r="A161" s="31"/>
      <c r="B161" s="92"/>
      <c r="C161" s="92"/>
      <c r="D161" s="92"/>
      <c r="E161" s="62"/>
      <c r="F161" s="118">
        <f t="shared" ref="F161:N161" si="1">SUM(F96:F160)</f>
        <v>2915508</v>
      </c>
      <c r="G161" s="118">
        <f t="shared" si="1"/>
        <v>782400</v>
      </c>
      <c r="H161" s="118">
        <f t="shared" si="1"/>
        <v>2218745</v>
      </c>
      <c r="I161" s="118">
        <f t="shared" si="1"/>
        <v>1109372</v>
      </c>
      <c r="J161" s="118">
        <f t="shared" si="1"/>
        <v>670200</v>
      </c>
      <c r="K161" s="118">
        <f t="shared" si="1"/>
        <v>180000</v>
      </c>
      <c r="L161" s="118">
        <f t="shared" si="1"/>
        <v>108961</v>
      </c>
      <c r="M161" s="118">
        <f t="shared" si="1"/>
        <v>89804</v>
      </c>
      <c r="N161" s="118">
        <f t="shared" si="1"/>
        <v>8074990</v>
      </c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  <c r="DF161" s="62"/>
      <c r="DG161" s="62"/>
      <c r="DH161" s="62"/>
      <c r="DI161" s="62"/>
      <c r="DJ161" s="62"/>
      <c r="DK161" s="62"/>
      <c r="DL161" s="62"/>
      <c r="DM161" s="62"/>
      <c r="DN161" s="62"/>
      <c r="DO161" s="62"/>
      <c r="DP161" s="62"/>
      <c r="DQ161" s="62"/>
      <c r="DR161" s="62"/>
      <c r="DS161" s="62"/>
      <c r="DT161" s="62"/>
      <c r="DU161" s="62"/>
      <c r="DV161" s="62"/>
      <c r="DW161" s="62"/>
      <c r="DX161" s="62"/>
      <c r="DY161" s="62"/>
      <c r="DZ161" s="62"/>
      <c r="EA161" s="62"/>
      <c r="EB161" s="62"/>
      <c r="EC161" s="62"/>
      <c r="ED161" s="62"/>
      <c r="EE161" s="62"/>
      <c r="EF161" s="62"/>
      <c r="EG161" s="62"/>
      <c r="EH161" s="62"/>
      <c r="EI161" s="62"/>
      <c r="EJ161" s="62"/>
      <c r="EK161" s="62"/>
      <c r="EL161" s="62"/>
      <c r="EM161" s="62"/>
      <c r="EN161" s="62"/>
      <c r="EO161" s="62"/>
      <c r="EP161" s="62"/>
      <c r="EQ161" s="62"/>
      <c r="ER161" s="62"/>
      <c r="ES161" s="62"/>
      <c r="ET161" s="62"/>
      <c r="EU161" s="62"/>
      <c r="EV161" s="62"/>
      <c r="EW161" s="62"/>
      <c r="EX161" s="62"/>
      <c r="EY161" s="62"/>
      <c r="EZ161" s="62"/>
      <c r="FA161" s="62"/>
      <c r="FB161" s="62"/>
      <c r="FC161" s="62"/>
      <c r="FD161" s="62"/>
      <c r="FE161" s="62"/>
      <c r="FF161" s="62"/>
      <c r="FG161" s="62"/>
      <c r="FH161" s="62"/>
      <c r="FI161" s="62"/>
      <c r="FJ161" s="62"/>
      <c r="FK161" s="62"/>
      <c r="FL161" s="62"/>
      <c r="FM161" s="62"/>
      <c r="FN161" s="62"/>
      <c r="FO161" s="62"/>
      <c r="FP161" s="62"/>
      <c r="FQ161" s="62"/>
      <c r="FR161" s="62"/>
      <c r="FS161" s="62"/>
      <c r="FT161" s="62"/>
      <c r="FU161" s="62"/>
      <c r="FV161" s="62"/>
      <c r="FW161" s="62"/>
      <c r="FX161" s="62"/>
      <c r="FY161" s="62"/>
      <c r="FZ161" s="62"/>
      <c r="GA161" s="62"/>
      <c r="GB161" s="62"/>
      <c r="GC161" s="62"/>
      <c r="GD161" s="62"/>
      <c r="GE161" s="62"/>
      <c r="GF161" s="62"/>
      <c r="GG161" s="62"/>
      <c r="GH161" s="62"/>
      <c r="GI161" s="62"/>
      <c r="GJ161" s="62"/>
      <c r="GK161" s="62"/>
      <c r="GL161" s="62"/>
      <c r="GM161" s="62"/>
      <c r="GN161" s="62"/>
      <c r="GO161" s="62"/>
      <c r="GP161" s="62"/>
      <c r="GQ161" s="62"/>
      <c r="GR161" s="62"/>
      <c r="GS161" s="62"/>
      <c r="GT161" s="62"/>
      <c r="GU161" s="62"/>
      <c r="GV161" s="62"/>
      <c r="GW161" s="62"/>
      <c r="GX161" s="62"/>
      <c r="GY161" s="62"/>
      <c r="GZ161" s="62"/>
      <c r="HA161" s="62"/>
      <c r="HB161" s="62"/>
      <c r="HC161" s="62"/>
      <c r="HD161" s="62"/>
      <c r="HE161" s="62"/>
      <c r="HF161" s="62"/>
      <c r="HG161" s="62"/>
      <c r="HH161" s="62"/>
      <c r="HI161" s="62"/>
      <c r="HJ161" s="62"/>
      <c r="HK161" s="62"/>
      <c r="HL161" s="62"/>
      <c r="HM161" s="62"/>
      <c r="HN161" s="62"/>
      <c r="HO161" s="62"/>
      <c r="HP161" s="62"/>
      <c r="HQ161" s="62"/>
      <c r="HR161" s="62"/>
      <c r="HS161" s="62"/>
      <c r="HT161" s="62"/>
      <c r="HU161" s="62"/>
      <c r="HV161" s="62"/>
      <c r="HW161" s="62"/>
      <c r="HX161" s="62"/>
      <c r="HY161" s="62"/>
      <c r="HZ161" s="62"/>
      <c r="IA161" s="62"/>
      <c r="IB161" s="62"/>
      <c r="IC161" s="62"/>
      <c r="ID161" s="62"/>
      <c r="IE161" s="62"/>
      <c r="IF161" s="62"/>
      <c r="IG161" s="62"/>
      <c r="IH161" s="62"/>
      <c r="II161" s="62"/>
      <c r="IJ161" s="62"/>
      <c r="IK161" s="62"/>
      <c r="IL161" s="62"/>
      <c r="IM161" s="62"/>
      <c r="IN161" s="62"/>
      <c r="IO161" s="62"/>
      <c r="IP161" s="62"/>
      <c r="IQ161" s="62"/>
      <c r="IR161" s="62"/>
    </row>
    <row r="162" spans="1:252" ht="15.75" thickTop="1" x14ac:dyDescent="0.2">
      <c r="A162" s="31"/>
      <c r="B162" s="99"/>
      <c r="C162" s="99"/>
      <c r="E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2"/>
      <c r="DK162" s="62"/>
      <c r="DL162" s="62"/>
      <c r="DM162" s="62"/>
      <c r="DN162" s="62"/>
      <c r="DO162" s="62"/>
      <c r="DP162" s="62"/>
      <c r="DQ162" s="62"/>
      <c r="DR162" s="62"/>
      <c r="DS162" s="62"/>
      <c r="DT162" s="62"/>
      <c r="DU162" s="62"/>
      <c r="DV162" s="62"/>
      <c r="DW162" s="62"/>
      <c r="DX162" s="62"/>
      <c r="DY162" s="62"/>
      <c r="DZ162" s="62"/>
      <c r="EA162" s="62"/>
      <c r="EB162" s="62"/>
      <c r="EC162" s="62"/>
      <c r="ED162" s="62"/>
      <c r="EE162" s="62"/>
      <c r="EF162" s="62"/>
      <c r="EG162" s="62"/>
      <c r="EH162" s="62"/>
      <c r="EI162" s="62"/>
      <c r="EJ162" s="62"/>
      <c r="EK162" s="62"/>
      <c r="EL162" s="62"/>
      <c r="EM162" s="62"/>
      <c r="EN162" s="62"/>
      <c r="EO162" s="62"/>
      <c r="EP162" s="62"/>
      <c r="EQ162" s="62"/>
      <c r="ER162" s="62"/>
      <c r="ES162" s="62"/>
      <c r="ET162" s="62"/>
      <c r="EU162" s="62"/>
      <c r="EV162" s="62"/>
      <c r="EW162" s="62"/>
      <c r="EX162" s="62"/>
      <c r="EY162" s="62"/>
      <c r="EZ162" s="62"/>
      <c r="FA162" s="62"/>
      <c r="FB162" s="62"/>
      <c r="FC162" s="62"/>
      <c r="FD162" s="62"/>
      <c r="FE162" s="62"/>
      <c r="FF162" s="62"/>
      <c r="FG162" s="62"/>
      <c r="FH162" s="62"/>
      <c r="FI162" s="62"/>
      <c r="FJ162" s="62"/>
      <c r="FK162" s="62"/>
      <c r="FL162" s="62"/>
      <c r="FM162" s="62"/>
      <c r="FN162" s="62"/>
      <c r="FO162" s="62"/>
      <c r="FP162" s="62"/>
      <c r="FQ162" s="62"/>
      <c r="FR162" s="62"/>
      <c r="FS162" s="62"/>
      <c r="FT162" s="62"/>
      <c r="FU162" s="62"/>
      <c r="FV162" s="62"/>
      <c r="FW162" s="62"/>
      <c r="FX162" s="62"/>
      <c r="FY162" s="62"/>
      <c r="FZ162" s="62"/>
      <c r="GA162" s="62"/>
      <c r="GB162" s="62"/>
      <c r="GC162" s="62"/>
      <c r="GD162" s="62"/>
      <c r="GE162" s="62"/>
      <c r="GF162" s="62"/>
      <c r="GG162" s="62"/>
      <c r="GH162" s="62"/>
      <c r="GI162" s="62"/>
      <c r="GJ162" s="62"/>
      <c r="GK162" s="62"/>
      <c r="GL162" s="62"/>
      <c r="GM162" s="62"/>
      <c r="GN162" s="62"/>
      <c r="GO162" s="62"/>
      <c r="GP162" s="62"/>
      <c r="GQ162" s="62"/>
      <c r="GR162" s="62"/>
      <c r="GS162" s="62"/>
      <c r="GT162" s="62"/>
      <c r="GU162" s="62"/>
      <c r="GV162" s="62"/>
      <c r="GW162" s="62"/>
      <c r="GX162" s="62"/>
      <c r="GY162" s="62"/>
      <c r="GZ162" s="62"/>
      <c r="HA162" s="62"/>
      <c r="HB162" s="62"/>
      <c r="HC162" s="62"/>
      <c r="HD162" s="62"/>
      <c r="HE162" s="62"/>
      <c r="HF162" s="62"/>
      <c r="HG162" s="62"/>
      <c r="HH162" s="62"/>
      <c r="HI162" s="62"/>
      <c r="HJ162" s="62"/>
      <c r="HK162" s="62"/>
      <c r="HL162" s="62"/>
      <c r="HM162" s="62"/>
      <c r="HN162" s="62"/>
      <c r="HO162" s="62"/>
      <c r="HP162" s="62"/>
      <c r="HQ162" s="62"/>
      <c r="HR162" s="62"/>
      <c r="HS162" s="62"/>
      <c r="HT162" s="62"/>
      <c r="HU162" s="62"/>
      <c r="HV162" s="62"/>
      <c r="HW162" s="62"/>
      <c r="HX162" s="62"/>
      <c r="HY162" s="62"/>
      <c r="HZ162" s="62"/>
      <c r="IA162" s="62"/>
      <c r="IB162" s="62"/>
      <c r="IC162" s="62"/>
      <c r="ID162" s="62"/>
      <c r="IE162" s="62"/>
      <c r="IF162" s="62"/>
      <c r="IG162" s="62"/>
      <c r="IH162" s="62"/>
      <c r="II162" s="62"/>
      <c r="IJ162" s="62"/>
      <c r="IK162" s="62"/>
      <c r="IL162" s="62"/>
      <c r="IM162" s="62"/>
      <c r="IN162" s="62"/>
      <c r="IO162" s="62"/>
      <c r="IP162" s="62"/>
      <c r="IQ162" s="62"/>
      <c r="IR162" s="62"/>
    </row>
    <row r="163" spans="1:252" ht="15.75" x14ac:dyDescent="0.25">
      <c r="A163" s="31"/>
      <c r="E163" s="62"/>
      <c r="L163" s="98"/>
      <c r="N163" s="10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  <c r="CR163" s="62"/>
      <c r="CS163" s="62"/>
      <c r="CT163" s="62"/>
      <c r="CU163" s="62"/>
      <c r="CV163" s="62"/>
      <c r="CW163" s="62"/>
      <c r="CX163" s="62"/>
      <c r="CY163" s="62"/>
      <c r="CZ163" s="62"/>
      <c r="DA163" s="62"/>
      <c r="DB163" s="62"/>
      <c r="DC163" s="62"/>
      <c r="DD163" s="62"/>
      <c r="DE163" s="62"/>
      <c r="DF163" s="62"/>
      <c r="DG163" s="62"/>
      <c r="DH163" s="62"/>
      <c r="DI163" s="62"/>
      <c r="DJ163" s="62"/>
      <c r="DK163" s="62"/>
      <c r="DL163" s="62"/>
      <c r="DM163" s="62"/>
      <c r="DN163" s="62"/>
      <c r="DO163" s="62"/>
      <c r="DP163" s="62"/>
      <c r="DQ163" s="62"/>
      <c r="DR163" s="62"/>
      <c r="DS163" s="62"/>
      <c r="DT163" s="62"/>
      <c r="DU163" s="62"/>
      <c r="DV163" s="62"/>
      <c r="DW163" s="62"/>
      <c r="DX163" s="62"/>
      <c r="DY163" s="62"/>
      <c r="DZ163" s="62"/>
      <c r="EA163" s="62"/>
      <c r="EB163" s="62"/>
      <c r="EC163" s="62"/>
      <c r="ED163" s="62"/>
      <c r="EE163" s="62"/>
      <c r="EF163" s="62"/>
      <c r="EG163" s="62"/>
      <c r="EH163" s="62"/>
      <c r="EI163" s="62"/>
      <c r="EJ163" s="62"/>
      <c r="EK163" s="62"/>
      <c r="EL163" s="62"/>
      <c r="EM163" s="62"/>
      <c r="EN163" s="62"/>
      <c r="EO163" s="62"/>
      <c r="EP163" s="62"/>
      <c r="EQ163" s="62"/>
      <c r="ER163" s="62"/>
      <c r="ES163" s="62"/>
      <c r="ET163" s="62"/>
      <c r="EU163" s="62"/>
      <c r="EV163" s="62"/>
      <c r="EW163" s="62"/>
      <c r="EX163" s="62"/>
      <c r="EY163" s="62"/>
      <c r="EZ163" s="62"/>
      <c r="FA163" s="62"/>
      <c r="FB163" s="62"/>
      <c r="FC163" s="62"/>
      <c r="FD163" s="62"/>
      <c r="FE163" s="62"/>
      <c r="FF163" s="62"/>
      <c r="FG163" s="62"/>
      <c r="FH163" s="62"/>
      <c r="FI163" s="62"/>
      <c r="FJ163" s="62"/>
      <c r="FK163" s="62"/>
      <c r="FL163" s="62"/>
      <c r="FM163" s="62"/>
      <c r="FN163" s="62"/>
      <c r="FO163" s="62"/>
      <c r="FP163" s="62"/>
      <c r="FQ163" s="62"/>
      <c r="FR163" s="62"/>
      <c r="FS163" s="62"/>
      <c r="FT163" s="62"/>
      <c r="FU163" s="62"/>
      <c r="FV163" s="62"/>
      <c r="FW163" s="62"/>
      <c r="FX163" s="62"/>
      <c r="FY163" s="62"/>
      <c r="FZ163" s="62"/>
      <c r="GA163" s="62"/>
      <c r="GB163" s="62"/>
      <c r="GC163" s="62"/>
      <c r="GD163" s="62"/>
      <c r="GE163" s="62"/>
      <c r="GF163" s="62"/>
      <c r="GG163" s="62"/>
      <c r="GH163" s="62"/>
      <c r="GI163" s="62"/>
      <c r="GJ163" s="62"/>
      <c r="GK163" s="62"/>
      <c r="GL163" s="62"/>
      <c r="GM163" s="62"/>
      <c r="GN163" s="62"/>
      <c r="GO163" s="62"/>
      <c r="GP163" s="62"/>
      <c r="GQ163" s="62"/>
      <c r="GR163" s="62"/>
      <c r="GS163" s="62"/>
      <c r="GT163" s="62"/>
      <c r="GU163" s="62"/>
      <c r="GV163" s="62"/>
      <c r="GW163" s="62"/>
      <c r="GX163" s="62"/>
      <c r="GY163" s="62"/>
      <c r="GZ163" s="62"/>
      <c r="HA163" s="62"/>
      <c r="HB163" s="62"/>
      <c r="HC163" s="62"/>
      <c r="HD163" s="62"/>
      <c r="HE163" s="62"/>
      <c r="HF163" s="62"/>
      <c r="HG163" s="62"/>
      <c r="HH163" s="62"/>
      <c r="HI163" s="62"/>
      <c r="HJ163" s="62"/>
      <c r="HK163" s="62"/>
      <c r="HL163" s="62"/>
      <c r="HM163" s="62"/>
      <c r="HN163" s="62"/>
      <c r="HO163" s="62"/>
      <c r="HP163" s="62"/>
      <c r="HQ163" s="62"/>
      <c r="HR163" s="62"/>
      <c r="HS163" s="62"/>
      <c r="HT163" s="62"/>
      <c r="HU163" s="62"/>
      <c r="HV163" s="62"/>
      <c r="HW163" s="62"/>
      <c r="HX163" s="62"/>
      <c r="HY163" s="62"/>
      <c r="HZ163" s="62"/>
      <c r="IA163" s="62"/>
      <c r="IB163" s="62"/>
      <c r="IC163" s="62"/>
      <c r="ID163" s="62"/>
      <c r="IE163" s="62"/>
      <c r="IF163" s="62"/>
      <c r="IG163" s="62"/>
      <c r="IH163" s="62"/>
      <c r="II163" s="62"/>
      <c r="IJ163" s="62"/>
      <c r="IK163" s="62"/>
      <c r="IL163" s="62"/>
      <c r="IM163" s="62"/>
      <c r="IN163" s="62"/>
      <c r="IO163" s="62"/>
      <c r="IP163" s="62"/>
      <c r="IQ163" s="62"/>
      <c r="IR163" s="62"/>
    </row>
    <row r="164" spans="1:252" ht="15.75" x14ac:dyDescent="0.25">
      <c r="A164" s="31"/>
      <c r="E164" s="62"/>
      <c r="L164" s="98"/>
      <c r="N164" s="10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  <c r="CR164" s="62"/>
      <c r="CS164" s="62"/>
      <c r="CT164" s="62"/>
      <c r="CU164" s="62"/>
      <c r="CV164" s="62"/>
      <c r="CW164" s="62"/>
      <c r="CX164" s="62"/>
      <c r="CY164" s="62"/>
      <c r="CZ164" s="62"/>
      <c r="DA164" s="62"/>
      <c r="DB164" s="62"/>
      <c r="DC164" s="62"/>
      <c r="DD164" s="62"/>
      <c r="DE164" s="62"/>
      <c r="DF164" s="62"/>
      <c r="DG164" s="62"/>
      <c r="DH164" s="62"/>
      <c r="DI164" s="62"/>
      <c r="DJ164" s="62"/>
      <c r="DK164" s="62"/>
      <c r="DL164" s="62"/>
      <c r="DM164" s="62"/>
      <c r="DN164" s="62"/>
      <c r="DO164" s="62"/>
      <c r="DP164" s="62"/>
      <c r="DQ164" s="62"/>
      <c r="DR164" s="62"/>
      <c r="DS164" s="62"/>
      <c r="DT164" s="62"/>
      <c r="DU164" s="62"/>
      <c r="DV164" s="62"/>
      <c r="DW164" s="62"/>
      <c r="DX164" s="62"/>
      <c r="DY164" s="62"/>
      <c r="DZ164" s="62"/>
      <c r="EA164" s="62"/>
      <c r="EB164" s="62"/>
      <c r="EC164" s="62"/>
      <c r="ED164" s="62"/>
      <c r="EE164" s="62"/>
      <c r="EF164" s="62"/>
      <c r="EG164" s="62"/>
      <c r="EH164" s="62"/>
      <c r="EI164" s="62"/>
      <c r="EJ164" s="62"/>
      <c r="EK164" s="62"/>
      <c r="EL164" s="62"/>
      <c r="EM164" s="62"/>
      <c r="EN164" s="62"/>
      <c r="EO164" s="62"/>
      <c r="EP164" s="62"/>
      <c r="EQ164" s="62"/>
      <c r="ER164" s="62"/>
      <c r="ES164" s="62"/>
      <c r="ET164" s="62"/>
      <c r="EU164" s="62"/>
      <c r="EV164" s="62"/>
      <c r="EW164" s="62"/>
      <c r="EX164" s="62"/>
      <c r="EY164" s="62"/>
      <c r="EZ164" s="62"/>
      <c r="FA164" s="62"/>
      <c r="FB164" s="62"/>
      <c r="FC164" s="62"/>
      <c r="FD164" s="62"/>
      <c r="FE164" s="62"/>
      <c r="FF164" s="62"/>
      <c r="FG164" s="62"/>
      <c r="FH164" s="62"/>
      <c r="FI164" s="62"/>
      <c r="FJ164" s="62"/>
      <c r="FK164" s="62"/>
      <c r="FL164" s="62"/>
      <c r="FM164" s="62"/>
      <c r="FN164" s="62"/>
      <c r="FO164" s="62"/>
      <c r="FP164" s="62"/>
      <c r="FQ164" s="62"/>
      <c r="FR164" s="62"/>
      <c r="FS164" s="62"/>
      <c r="FT164" s="62"/>
      <c r="FU164" s="62"/>
      <c r="FV164" s="62"/>
      <c r="FW164" s="62"/>
      <c r="FX164" s="62"/>
      <c r="FY164" s="62"/>
      <c r="FZ164" s="62"/>
      <c r="GA164" s="62"/>
      <c r="GB164" s="62"/>
      <c r="GC164" s="62"/>
      <c r="GD164" s="62"/>
      <c r="GE164" s="62"/>
      <c r="GF164" s="62"/>
      <c r="GG164" s="62"/>
      <c r="GH164" s="62"/>
      <c r="GI164" s="62"/>
      <c r="GJ164" s="62"/>
      <c r="GK164" s="62"/>
      <c r="GL164" s="62"/>
      <c r="GM164" s="62"/>
      <c r="GN164" s="62"/>
      <c r="GO164" s="62"/>
      <c r="GP164" s="62"/>
      <c r="GQ164" s="62"/>
      <c r="GR164" s="62"/>
      <c r="GS164" s="62"/>
      <c r="GT164" s="62"/>
      <c r="GU164" s="62"/>
      <c r="GV164" s="62"/>
      <c r="GW164" s="62"/>
      <c r="GX164" s="62"/>
      <c r="GY164" s="62"/>
      <c r="GZ164" s="62"/>
      <c r="HA164" s="62"/>
      <c r="HB164" s="62"/>
      <c r="HC164" s="62"/>
      <c r="HD164" s="62"/>
      <c r="HE164" s="62"/>
      <c r="HF164" s="62"/>
      <c r="HG164" s="62"/>
      <c r="HH164" s="62"/>
      <c r="HI164" s="62"/>
      <c r="HJ164" s="62"/>
      <c r="HK164" s="62"/>
      <c r="HL164" s="62"/>
      <c r="HM164" s="62"/>
      <c r="HN164" s="62"/>
      <c r="HO164" s="62"/>
      <c r="HP164" s="62"/>
      <c r="HQ164" s="62"/>
      <c r="HR164" s="62"/>
      <c r="HS164" s="62"/>
      <c r="HT164" s="62"/>
      <c r="HU164" s="62"/>
      <c r="HV164" s="62"/>
      <c r="HW164" s="62"/>
      <c r="HX164" s="62"/>
      <c r="HY164" s="62"/>
      <c r="HZ164" s="62"/>
      <c r="IA164" s="62"/>
      <c r="IB164" s="62"/>
      <c r="IC164" s="62"/>
      <c r="ID164" s="62"/>
      <c r="IE164" s="62"/>
      <c r="IF164" s="62"/>
      <c r="IG164" s="62"/>
      <c r="IH164" s="62"/>
      <c r="II164" s="62"/>
      <c r="IJ164" s="62"/>
      <c r="IK164" s="62"/>
      <c r="IL164" s="62"/>
      <c r="IM164" s="62"/>
      <c r="IN164" s="62"/>
      <c r="IO164" s="62"/>
      <c r="IP164" s="62"/>
      <c r="IQ164" s="62"/>
      <c r="IR164" s="62"/>
    </row>
    <row r="165" spans="1:252" ht="15.75" x14ac:dyDescent="0.25">
      <c r="A165" s="31"/>
      <c r="B165" s="164" t="s">
        <v>445</v>
      </c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62"/>
      <c r="CN165" s="62"/>
      <c r="CO165" s="62"/>
      <c r="CP165" s="62"/>
      <c r="CQ165" s="62"/>
      <c r="CR165" s="62"/>
      <c r="CS165" s="62"/>
      <c r="CT165" s="62"/>
      <c r="CU165" s="62"/>
      <c r="CV165" s="62"/>
      <c r="CW165" s="62"/>
      <c r="CX165" s="62"/>
      <c r="CY165" s="62"/>
      <c r="CZ165" s="62"/>
      <c r="DA165" s="62"/>
      <c r="DB165" s="62"/>
      <c r="DC165" s="62"/>
      <c r="DD165" s="62"/>
      <c r="DE165" s="62"/>
      <c r="DF165" s="62"/>
      <c r="DG165" s="62"/>
      <c r="DH165" s="62"/>
      <c r="DI165" s="62"/>
      <c r="DJ165" s="62"/>
      <c r="DK165" s="62"/>
      <c r="DL165" s="62"/>
      <c r="DM165" s="62"/>
      <c r="DN165" s="62"/>
      <c r="DO165" s="62"/>
      <c r="DP165" s="62"/>
      <c r="DQ165" s="62"/>
      <c r="DR165" s="62"/>
      <c r="DS165" s="62"/>
      <c r="DT165" s="62"/>
      <c r="DU165" s="62"/>
      <c r="DV165" s="62"/>
      <c r="DW165" s="62"/>
      <c r="DX165" s="62"/>
      <c r="DY165" s="62"/>
      <c r="DZ165" s="62"/>
      <c r="EA165" s="62"/>
      <c r="EB165" s="62"/>
      <c r="EC165" s="62"/>
      <c r="ED165" s="62"/>
      <c r="EE165" s="62"/>
      <c r="EF165" s="62"/>
      <c r="EG165" s="62"/>
      <c r="EH165" s="62"/>
      <c r="EI165" s="62"/>
      <c r="EJ165" s="62"/>
      <c r="EK165" s="62"/>
      <c r="EL165" s="62"/>
      <c r="EM165" s="62"/>
      <c r="EN165" s="62"/>
      <c r="EO165" s="62"/>
      <c r="EP165" s="62"/>
      <c r="EQ165" s="62"/>
      <c r="ER165" s="62"/>
      <c r="ES165" s="62"/>
      <c r="ET165" s="62"/>
      <c r="EU165" s="62"/>
      <c r="EV165" s="62"/>
      <c r="EW165" s="62"/>
      <c r="EX165" s="62"/>
      <c r="EY165" s="62"/>
      <c r="EZ165" s="62"/>
      <c r="FA165" s="62"/>
      <c r="FB165" s="62"/>
      <c r="FC165" s="62"/>
      <c r="FD165" s="62"/>
      <c r="FE165" s="62"/>
      <c r="FF165" s="62"/>
      <c r="FG165" s="62"/>
      <c r="FH165" s="62"/>
      <c r="FI165" s="62"/>
      <c r="FJ165" s="62"/>
      <c r="FK165" s="62"/>
      <c r="FL165" s="62"/>
      <c r="FM165" s="62"/>
      <c r="FN165" s="62"/>
      <c r="FO165" s="62"/>
      <c r="FP165" s="62"/>
      <c r="FQ165" s="62"/>
      <c r="FR165" s="62"/>
      <c r="FS165" s="62"/>
      <c r="FT165" s="62"/>
      <c r="FU165" s="62"/>
      <c r="FV165" s="62"/>
      <c r="FW165" s="62"/>
      <c r="FX165" s="62"/>
      <c r="FY165" s="62"/>
      <c r="FZ165" s="62"/>
      <c r="GA165" s="62"/>
      <c r="GB165" s="62"/>
      <c r="GC165" s="62"/>
      <c r="GD165" s="62"/>
      <c r="GE165" s="62"/>
      <c r="GF165" s="62"/>
      <c r="GG165" s="62"/>
      <c r="GH165" s="62"/>
      <c r="GI165" s="62"/>
      <c r="GJ165" s="62"/>
      <c r="GK165" s="62"/>
      <c r="GL165" s="62"/>
      <c r="GM165" s="62"/>
      <c r="GN165" s="62"/>
      <c r="GO165" s="62"/>
      <c r="GP165" s="62"/>
      <c r="GQ165" s="62"/>
      <c r="GR165" s="62"/>
      <c r="GS165" s="62"/>
      <c r="GT165" s="62"/>
      <c r="GU165" s="62"/>
      <c r="GV165" s="62"/>
      <c r="GW165" s="62"/>
      <c r="GX165" s="62"/>
      <c r="GY165" s="62"/>
      <c r="GZ165" s="62"/>
      <c r="HA165" s="62"/>
      <c r="HB165" s="62"/>
      <c r="HC165" s="62"/>
      <c r="HD165" s="62"/>
      <c r="HE165" s="62"/>
      <c r="HF165" s="62"/>
      <c r="HG165" s="62"/>
      <c r="HH165" s="62"/>
      <c r="HI165" s="62"/>
      <c r="HJ165" s="62"/>
      <c r="HK165" s="62"/>
      <c r="HL165" s="62"/>
      <c r="HM165" s="62"/>
      <c r="HN165" s="62"/>
      <c r="HO165" s="62"/>
      <c r="HP165" s="62"/>
      <c r="HQ165" s="62"/>
      <c r="HR165" s="62"/>
      <c r="HS165" s="62"/>
      <c r="HT165" s="62"/>
      <c r="HU165" s="62"/>
      <c r="HV165" s="62"/>
      <c r="HW165" s="62"/>
      <c r="HX165" s="62"/>
      <c r="HY165" s="62"/>
      <c r="HZ165" s="62"/>
      <c r="IA165" s="62"/>
      <c r="IB165" s="62"/>
      <c r="IC165" s="62"/>
      <c r="ID165" s="62"/>
      <c r="IE165" s="62"/>
      <c r="IF165" s="62"/>
      <c r="IG165" s="62"/>
      <c r="IH165" s="62"/>
      <c r="II165" s="62"/>
      <c r="IJ165" s="62"/>
      <c r="IK165" s="62"/>
      <c r="IL165" s="62"/>
      <c r="IM165" s="62"/>
      <c r="IN165" s="62"/>
      <c r="IO165" s="62"/>
      <c r="IP165" s="62"/>
      <c r="IQ165" s="62"/>
      <c r="IR165" s="62"/>
    </row>
    <row r="166" spans="1:252" ht="15.75" x14ac:dyDescent="0.25">
      <c r="A166" s="31"/>
      <c r="B166" s="164" t="s">
        <v>622</v>
      </c>
      <c r="C166" s="164"/>
      <c r="D166" s="164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62"/>
      <c r="CN166" s="62"/>
      <c r="CO166" s="62"/>
      <c r="CP166" s="62"/>
      <c r="CQ166" s="62"/>
      <c r="CR166" s="62"/>
      <c r="CS166" s="62"/>
      <c r="CT166" s="62"/>
      <c r="CU166" s="62"/>
      <c r="CV166" s="62"/>
      <c r="CW166" s="62"/>
      <c r="CX166" s="62"/>
      <c r="CY166" s="62"/>
      <c r="CZ166" s="62"/>
      <c r="DA166" s="62"/>
      <c r="DB166" s="62"/>
      <c r="DC166" s="62"/>
      <c r="DD166" s="62"/>
      <c r="DE166" s="62"/>
      <c r="DF166" s="62"/>
      <c r="DG166" s="62"/>
      <c r="DH166" s="62"/>
      <c r="DI166" s="62"/>
      <c r="DJ166" s="62"/>
      <c r="DK166" s="62"/>
      <c r="DL166" s="62"/>
      <c r="DM166" s="62"/>
      <c r="DN166" s="62"/>
      <c r="DO166" s="62"/>
      <c r="DP166" s="62"/>
      <c r="DQ166" s="62"/>
      <c r="DR166" s="62"/>
      <c r="DS166" s="62"/>
      <c r="DT166" s="62"/>
      <c r="DU166" s="62"/>
      <c r="DV166" s="62"/>
      <c r="DW166" s="62"/>
      <c r="DX166" s="62"/>
      <c r="DY166" s="62"/>
      <c r="DZ166" s="62"/>
      <c r="EA166" s="62"/>
      <c r="EB166" s="62"/>
      <c r="EC166" s="62"/>
      <c r="ED166" s="62"/>
      <c r="EE166" s="62"/>
      <c r="EF166" s="62"/>
      <c r="EG166" s="62"/>
      <c r="EH166" s="62"/>
      <c r="EI166" s="62"/>
      <c r="EJ166" s="62"/>
      <c r="EK166" s="62"/>
      <c r="EL166" s="62"/>
      <c r="EM166" s="62"/>
      <c r="EN166" s="62"/>
      <c r="EO166" s="62"/>
      <c r="EP166" s="62"/>
      <c r="EQ166" s="62"/>
      <c r="ER166" s="62"/>
      <c r="ES166" s="62"/>
      <c r="ET166" s="62"/>
      <c r="EU166" s="62"/>
      <c r="EV166" s="62"/>
      <c r="EW166" s="62"/>
      <c r="EX166" s="62"/>
      <c r="EY166" s="62"/>
      <c r="EZ166" s="62"/>
      <c r="FA166" s="62"/>
      <c r="FB166" s="62"/>
      <c r="FC166" s="62"/>
      <c r="FD166" s="62"/>
      <c r="FE166" s="62"/>
      <c r="FF166" s="62"/>
      <c r="FG166" s="62"/>
      <c r="FH166" s="62"/>
      <c r="FI166" s="62"/>
      <c r="FJ166" s="62"/>
      <c r="FK166" s="62"/>
      <c r="FL166" s="62"/>
      <c r="FM166" s="62"/>
      <c r="FN166" s="62"/>
      <c r="FO166" s="62"/>
      <c r="FP166" s="62"/>
      <c r="FQ166" s="62"/>
      <c r="FR166" s="62"/>
      <c r="FS166" s="62"/>
      <c r="FT166" s="62"/>
      <c r="FU166" s="62"/>
      <c r="FV166" s="62"/>
      <c r="FW166" s="62"/>
      <c r="FX166" s="62"/>
      <c r="FY166" s="62"/>
      <c r="FZ166" s="62"/>
      <c r="GA166" s="62"/>
      <c r="GB166" s="62"/>
      <c r="GC166" s="62"/>
      <c r="GD166" s="62"/>
      <c r="GE166" s="62"/>
      <c r="GF166" s="62"/>
      <c r="GG166" s="62"/>
      <c r="GH166" s="62"/>
      <c r="GI166" s="62"/>
      <c r="GJ166" s="62"/>
      <c r="GK166" s="62"/>
      <c r="GL166" s="62"/>
      <c r="GM166" s="62"/>
      <c r="GN166" s="62"/>
      <c r="GO166" s="62"/>
      <c r="GP166" s="62"/>
      <c r="GQ166" s="62"/>
      <c r="GR166" s="62"/>
      <c r="GS166" s="62"/>
      <c r="GT166" s="62"/>
      <c r="GU166" s="62"/>
      <c r="GV166" s="62"/>
      <c r="GW166" s="62"/>
      <c r="GX166" s="62"/>
      <c r="GY166" s="62"/>
      <c r="GZ166" s="62"/>
      <c r="HA166" s="62"/>
      <c r="HB166" s="62"/>
      <c r="HC166" s="62"/>
      <c r="HD166" s="62"/>
      <c r="HE166" s="62"/>
      <c r="HF166" s="62"/>
      <c r="HG166" s="62"/>
      <c r="HH166" s="62"/>
      <c r="HI166" s="62"/>
      <c r="HJ166" s="62"/>
      <c r="HK166" s="62"/>
      <c r="HL166" s="62"/>
      <c r="HM166" s="62"/>
      <c r="HN166" s="62"/>
      <c r="HO166" s="62"/>
      <c r="HP166" s="62"/>
      <c r="HQ166" s="62"/>
      <c r="HR166" s="62"/>
      <c r="HS166" s="62"/>
      <c r="HT166" s="62"/>
      <c r="HU166" s="62"/>
      <c r="HV166" s="62"/>
      <c r="HW166" s="62"/>
      <c r="HX166" s="62"/>
      <c r="HY166" s="62"/>
      <c r="HZ166" s="62"/>
      <c r="IA166" s="62"/>
      <c r="IB166" s="62"/>
      <c r="IC166" s="62"/>
      <c r="ID166" s="62"/>
      <c r="IE166" s="62"/>
      <c r="IF166" s="62"/>
      <c r="IG166" s="62"/>
      <c r="IH166" s="62"/>
      <c r="II166" s="62"/>
      <c r="IJ166" s="62"/>
      <c r="IK166" s="62"/>
      <c r="IL166" s="62"/>
      <c r="IM166" s="62"/>
      <c r="IN166" s="62"/>
      <c r="IO166" s="62"/>
      <c r="IP166" s="62"/>
      <c r="IQ166" s="62"/>
      <c r="IR166" s="62"/>
    </row>
    <row r="167" spans="1:252" ht="15.75" x14ac:dyDescent="0.25">
      <c r="A167" s="31"/>
      <c r="B167" s="94"/>
      <c r="C167" s="94"/>
      <c r="D167" s="94"/>
      <c r="E167" s="62"/>
      <c r="F167" s="94"/>
      <c r="G167" s="94"/>
      <c r="H167" s="94"/>
      <c r="I167" s="94"/>
      <c r="J167" s="94"/>
      <c r="K167" s="94"/>
      <c r="L167" s="94"/>
      <c r="M167" s="94"/>
      <c r="N167" s="94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62"/>
      <c r="CO167" s="62"/>
      <c r="CP167" s="62"/>
      <c r="CQ167" s="62"/>
      <c r="CR167" s="62"/>
      <c r="CS167" s="62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  <c r="DE167" s="62"/>
      <c r="DF167" s="62"/>
      <c r="DG167" s="62"/>
      <c r="DH167" s="62"/>
      <c r="DI167" s="62"/>
      <c r="DJ167" s="62"/>
      <c r="DK167" s="62"/>
      <c r="DL167" s="62"/>
      <c r="DM167" s="62"/>
      <c r="DN167" s="62"/>
      <c r="DO167" s="62"/>
      <c r="DP167" s="62"/>
      <c r="DQ167" s="62"/>
      <c r="DR167" s="62"/>
      <c r="DS167" s="62"/>
      <c r="DT167" s="62"/>
      <c r="DU167" s="62"/>
      <c r="DV167" s="62"/>
      <c r="DW167" s="62"/>
      <c r="DX167" s="62"/>
      <c r="DY167" s="62"/>
      <c r="DZ167" s="62"/>
      <c r="EA167" s="62"/>
      <c r="EB167" s="62"/>
      <c r="EC167" s="62"/>
      <c r="ED167" s="62"/>
      <c r="EE167" s="62"/>
      <c r="EF167" s="62"/>
      <c r="EG167" s="62"/>
      <c r="EH167" s="62"/>
      <c r="EI167" s="62"/>
      <c r="EJ167" s="62"/>
      <c r="EK167" s="62"/>
      <c r="EL167" s="62"/>
      <c r="EM167" s="62"/>
      <c r="EN167" s="62"/>
      <c r="EO167" s="62"/>
      <c r="EP167" s="62"/>
      <c r="EQ167" s="62"/>
      <c r="ER167" s="62"/>
      <c r="ES167" s="62"/>
      <c r="ET167" s="62"/>
      <c r="EU167" s="62"/>
      <c r="EV167" s="62"/>
      <c r="EW167" s="62"/>
      <c r="EX167" s="62"/>
      <c r="EY167" s="62"/>
      <c r="EZ167" s="62"/>
      <c r="FA167" s="62"/>
      <c r="FB167" s="62"/>
      <c r="FC167" s="62"/>
      <c r="FD167" s="62"/>
      <c r="FE167" s="62"/>
      <c r="FF167" s="62"/>
      <c r="FG167" s="62"/>
      <c r="FH167" s="62"/>
      <c r="FI167" s="62"/>
      <c r="FJ167" s="62"/>
      <c r="FK167" s="62"/>
      <c r="FL167" s="62"/>
      <c r="FM167" s="62"/>
      <c r="FN167" s="62"/>
      <c r="FO167" s="62"/>
      <c r="FP167" s="62"/>
      <c r="FQ167" s="62"/>
      <c r="FR167" s="62"/>
      <c r="FS167" s="62"/>
      <c r="FT167" s="62"/>
      <c r="FU167" s="62"/>
      <c r="FV167" s="62"/>
      <c r="FW167" s="62"/>
      <c r="FX167" s="62"/>
      <c r="FY167" s="62"/>
      <c r="FZ167" s="62"/>
      <c r="GA167" s="62"/>
      <c r="GB167" s="62"/>
      <c r="GC167" s="62"/>
      <c r="GD167" s="62"/>
      <c r="GE167" s="62"/>
      <c r="GF167" s="62"/>
      <c r="GG167" s="62"/>
      <c r="GH167" s="62"/>
      <c r="GI167" s="62"/>
      <c r="GJ167" s="62"/>
      <c r="GK167" s="62"/>
      <c r="GL167" s="62"/>
      <c r="GM167" s="62"/>
      <c r="GN167" s="62"/>
      <c r="GO167" s="62"/>
      <c r="GP167" s="62"/>
      <c r="GQ167" s="62"/>
      <c r="GR167" s="62"/>
      <c r="GS167" s="62"/>
      <c r="GT167" s="62"/>
      <c r="GU167" s="62"/>
      <c r="GV167" s="62"/>
      <c r="GW167" s="62"/>
      <c r="GX167" s="62"/>
      <c r="GY167" s="62"/>
      <c r="GZ167" s="62"/>
      <c r="HA167" s="62"/>
      <c r="HB167" s="62"/>
      <c r="HC167" s="62"/>
      <c r="HD167" s="62"/>
      <c r="HE167" s="62"/>
      <c r="HF167" s="62"/>
      <c r="HG167" s="62"/>
      <c r="HH167" s="62"/>
      <c r="HI167" s="62"/>
      <c r="HJ167" s="62"/>
      <c r="HK167" s="62"/>
      <c r="HL167" s="62"/>
      <c r="HM167" s="62"/>
      <c r="HN167" s="62"/>
      <c r="HO167" s="62"/>
      <c r="HP167" s="62"/>
      <c r="HQ167" s="62"/>
      <c r="HR167" s="62"/>
      <c r="HS167" s="62"/>
      <c r="HT167" s="62"/>
      <c r="HU167" s="62"/>
      <c r="HV167" s="62"/>
      <c r="HW167" s="62"/>
      <c r="HX167" s="62"/>
      <c r="HY167" s="62"/>
      <c r="HZ167" s="62"/>
      <c r="IA167" s="62"/>
      <c r="IB167" s="62"/>
      <c r="IC167" s="62"/>
      <c r="ID167" s="62"/>
      <c r="IE167" s="62"/>
      <c r="IF167" s="62"/>
      <c r="IG167" s="62"/>
      <c r="IH167" s="62"/>
      <c r="II167" s="62"/>
      <c r="IJ167" s="62"/>
      <c r="IK167" s="62"/>
      <c r="IL167" s="62"/>
      <c r="IM167" s="62"/>
      <c r="IN167" s="62"/>
      <c r="IO167" s="62"/>
      <c r="IP167" s="62"/>
      <c r="IQ167" s="62"/>
      <c r="IR167" s="62"/>
    </row>
    <row r="168" spans="1:252" ht="15.75" x14ac:dyDescent="0.25">
      <c r="A168" s="31"/>
      <c r="D168" s="95" t="s">
        <v>275</v>
      </c>
      <c r="E168" s="62"/>
      <c r="N168" s="10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  <c r="CR168" s="62"/>
      <c r="CS168" s="62"/>
      <c r="CT168" s="62"/>
      <c r="CU168" s="62"/>
      <c r="CV168" s="62"/>
      <c r="CW168" s="62"/>
      <c r="CX168" s="62"/>
      <c r="CY168" s="62"/>
      <c r="CZ168" s="62"/>
      <c r="DA168" s="62"/>
      <c r="DB168" s="62"/>
      <c r="DC168" s="62"/>
      <c r="DD168" s="62"/>
      <c r="DE168" s="62"/>
      <c r="DF168" s="62"/>
      <c r="DG168" s="62"/>
      <c r="DH168" s="62"/>
      <c r="DI168" s="62"/>
      <c r="DJ168" s="62"/>
      <c r="DK168" s="62"/>
      <c r="DL168" s="62"/>
      <c r="DM168" s="62"/>
      <c r="DN168" s="62"/>
      <c r="DO168" s="62"/>
      <c r="DP168" s="62"/>
      <c r="DQ168" s="62"/>
      <c r="DR168" s="62"/>
      <c r="DS168" s="62"/>
      <c r="DT168" s="62"/>
      <c r="DU168" s="62"/>
      <c r="DV168" s="62"/>
      <c r="DW168" s="62"/>
      <c r="DX168" s="62"/>
      <c r="DY168" s="62"/>
      <c r="DZ168" s="62"/>
      <c r="EA168" s="62"/>
      <c r="EB168" s="62"/>
      <c r="EC168" s="62"/>
      <c r="ED168" s="62"/>
      <c r="EE168" s="62"/>
      <c r="EF168" s="62"/>
      <c r="EG168" s="62"/>
      <c r="EH168" s="62"/>
      <c r="EI168" s="62"/>
      <c r="EJ168" s="62"/>
      <c r="EK168" s="62"/>
      <c r="EL168" s="62"/>
      <c r="EM168" s="62"/>
      <c r="EN168" s="62"/>
      <c r="EO168" s="62"/>
      <c r="EP168" s="62"/>
      <c r="EQ168" s="62"/>
      <c r="ER168" s="62"/>
      <c r="ES168" s="62"/>
      <c r="ET168" s="62"/>
      <c r="EU168" s="62"/>
      <c r="EV168" s="62"/>
      <c r="EW168" s="62"/>
      <c r="EX168" s="62"/>
      <c r="EY168" s="62"/>
      <c r="EZ168" s="62"/>
      <c r="FA168" s="62"/>
      <c r="FB168" s="62"/>
      <c r="FC168" s="62"/>
      <c r="FD168" s="62"/>
      <c r="FE168" s="62"/>
      <c r="FF168" s="62"/>
      <c r="FG168" s="62"/>
      <c r="FH168" s="62"/>
      <c r="FI168" s="62"/>
      <c r="FJ168" s="62"/>
      <c r="FK168" s="62"/>
      <c r="FL168" s="62"/>
      <c r="FM168" s="62"/>
      <c r="FN168" s="62"/>
      <c r="FO168" s="62"/>
      <c r="FP168" s="62"/>
      <c r="FQ168" s="62"/>
      <c r="FR168" s="62"/>
      <c r="FS168" s="62"/>
      <c r="FT168" s="62"/>
      <c r="FU168" s="62"/>
      <c r="FV168" s="62"/>
      <c r="FW168" s="62"/>
      <c r="FX168" s="62"/>
      <c r="FY168" s="62"/>
      <c r="FZ168" s="62"/>
      <c r="GA168" s="62"/>
      <c r="GB168" s="62"/>
      <c r="GC168" s="62"/>
      <c r="GD168" s="62"/>
      <c r="GE168" s="62"/>
      <c r="GF168" s="62"/>
      <c r="GG168" s="62"/>
      <c r="GH168" s="62"/>
      <c r="GI168" s="62"/>
      <c r="GJ168" s="62"/>
      <c r="GK168" s="62"/>
      <c r="GL168" s="62"/>
      <c r="GM168" s="62"/>
      <c r="GN168" s="62"/>
      <c r="GO168" s="62"/>
      <c r="GP168" s="62"/>
      <c r="GQ168" s="62"/>
      <c r="GR168" s="62"/>
      <c r="GS168" s="62"/>
      <c r="GT168" s="62"/>
      <c r="GU168" s="62"/>
      <c r="GV168" s="62"/>
      <c r="GW168" s="62"/>
      <c r="GX168" s="62"/>
      <c r="GY168" s="62"/>
      <c r="GZ168" s="62"/>
      <c r="HA168" s="62"/>
      <c r="HB168" s="62"/>
      <c r="HC168" s="62"/>
      <c r="HD168" s="62"/>
      <c r="HE168" s="62"/>
      <c r="HF168" s="62"/>
      <c r="HG168" s="62"/>
      <c r="HH168" s="62"/>
      <c r="HI168" s="62"/>
      <c r="HJ168" s="62"/>
      <c r="HK168" s="62"/>
      <c r="HL168" s="62"/>
      <c r="HM168" s="62"/>
      <c r="HN168" s="62"/>
      <c r="HO168" s="62"/>
      <c r="HP168" s="62"/>
      <c r="HQ168" s="62"/>
      <c r="HR168" s="62"/>
      <c r="HS168" s="62"/>
      <c r="HT168" s="62"/>
      <c r="HU168" s="62"/>
      <c r="HV168" s="62"/>
      <c r="HW168" s="62"/>
      <c r="HX168" s="62"/>
      <c r="HY168" s="62"/>
      <c r="HZ168" s="62"/>
      <c r="IA168" s="62"/>
      <c r="IB168" s="62"/>
      <c r="IC168" s="62"/>
      <c r="ID168" s="62"/>
      <c r="IE168" s="62"/>
      <c r="IF168" s="62"/>
      <c r="IG168" s="62"/>
      <c r="IH168" s="62"/>
      <c r="II168" s="62"/>
      <c r="IJ168" s="62"/>
      <c r="IK168" s="62"/>
      <c r="IL168" s="62"/>
      <c r="IM168" s="62"/>
      <c r="IN168" s="62"/>
      <c r="IO168" s="62"/>
      <c r="IP168" s="62"/>
      <c r="IQ168" s="62"/>
      <c r="IR168" s="62"/>
    </row>
    <row r="169" spans="1:252" ht="15.75" x14ac:dyDescent="0.25">
      <c r="A169" s="31"/>
      <c r="E169" s="62"/>
      <c r="N169" s="10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  <c r="CR169" s="62"/>
      <c r="CS169" s="62"/>
      <c r="CT169" s="62"/>
      <c r="CU169" s="62"/>
      <c r="CV169" s="62"/>
      <c r="CW169" s="62"/>
      <c r="CX169" s="62"/>
      <c r="CY169" s="62"/>
      <c r="CZ169" s="62"/>
      <c r="DA169" s="62"/>
      <c r="DB169" s="62"/>
      <c r="DC169" s="62"/>
      <c r="DD169" s="62"/>
      <c r="DE169" s="62"/>
      <c r="DF169" s="62"/>
      <c r="DG169" s="62"/>
      <c r="DH169" s="62"/>
      <c r="DI169" s="62"/>
      <c r="DJ169" s="62"/>
      <c r="DK169" s="62"/>
      <c r="DL169" s="62"/>
      <c r="DM169" s="62"/>
      <c r="DN169" s="62"/>
      <c r="DO169" s="62"/>
      <c r="DP169" s="62"/>
      <c r="DQ169" s="62"/>
      <c r="DR169" s="62"/>
      <c r="DS169" s="62"/>
      <c r="DT169" s="62"/>
      <c r="DU169" s="62"/>
      <c r="DV169" s="62"/>
      <c r="DW169" s="62"/>
      <c r="DX169" s="62"/>
      <c r="DY169" s="62"/>
      <c r="DZ169" s="62"/>
      <c r="EA169" s="62"/>
      <c r="EB169" s="62"/>
      <c r="EC169" s="62"/>
      <c r="ED169" s="62"/>
      <c r="EE169" s="62"/>
      <c r="EF169" s="62"/>
      <c r="EG169" s="62"/>
      <c r="EH169" s="62"/>
      <c r="EI169" s="62"/>
      <c r="EJ169" s="62"/>
      <c r="EK169" s="62"/>
      <c r="EL169" s="62"/>
      <c r="EM169" s="62"/>
      <c r="EN169" s="62"/>
      <c r="EO169" s="62"/>
      <c r="EP169" s="62"/>
      <c r="EQ169" s="62"/>
      <c r="ER169" s="62"/>
      <c r="ES169" s="62"/>
      <c r="ET169" s="62"/>
      <c r="EU169" s="62"/>
      <c r="EV169" s="62"/>
      <c r="EW169" s="62"/>
      <c r="EX169" s="62"/>
      <c r="EY169" s="62"/>
      <c r="EZ169" s="62"/>
      <c r="FA169" s="62"/>
      <c r="FB169" s="62"/>
      <c r="FC169" s="62"/>
      <c r="FD169" s="62"/>
      <c r="FE169" s="62"/>
      <c r="FF169" s="62"/>
      <c r="FG169" s="62"/>
      <c r="FH169" s="62"/>
      <c r="FI169" s="62"/>
      <c r="FJ169" s="62"/>
      <c r="FK169" s="62"/>
      <c r="FL169" s="62"/>
      <c r="FM169" s="62"/>
      <c r="FN169" s="62"/>
      <c r="FO169" s="62"/>
      <c r="FP169" s="62"/>
      <c r="FQ169" s="62"/>
      <c r="FR169" s="62"/>
      <c r="FS169" s="62"/>
      <c r="FT169" s="62"/>
      <c r="FU169" s="62"/>
      <c r="FV169" s="62"/>
      <c r="FW169" s="62"/>
      <c r="FX169" s="62"/>
      <c r="FY169" s="62"/>
      <c r="FZ169" s="62"/>
      <c r="GA169" s="62"/>
      <c r="GB169" s="62"/>
      <c r="GC169" s="62"/>
      <c r="GD169" s="62"/>
      <c r="GE169" s="62"/>
      <c r="GF169" s="62"/>
      <c r="GG169" s="62"/>
      <c r="GH169" s="62"/>
      <c r="GI169" s="62"/>
      <c r="GJ169" s="62"/>
      <c r="GK169" s="62"/>
      <c r="GL169" s="62"/>
      <c r="GM169" s="62"/>
      <c r="GN169" s="62"/>
      <c r="GO169" s="62"/>
      <c r="GP169" s="62"/>
      <c r="GQ169" s="62"/>
      <c r="GR169" s="62"/>
      <c r="GS169" s="62"/>
      <c r="GT169" s="62"/>
      <c r="GU169" s="62"/>
      <c r="GV169" s="62"/>
      <c r="GW169" s="62"/>
      <c r="GX169" s="62"/>
      <c r="GY169" s="62"/>
      <c r="GZ169" s="62"/>
      <c r="HA169" s="62"/>
      <c r="HB169" s="62"/>
      <c r="HC169" s="62"/>
      <c r="HD169" s="62"/>
      <c r="HE169" s="62"/>
      <c r="HF169" s="62"/>
      <c r="HG169" s="62"/>
      <c r="HH169" s="62"/>
      <c r="HI169" s="62"/>
      <c r="HJ169" s="62"/>
      <c r="HK169" s="62"/>
      <c r="HL169" s="62"/>
      <c r="HM169" s="62"/>
      <c r="HN169" s="62"/>
      <c r="HO169" s="62"/>
      <c r="HP169" s="62"/>
      <c r="HQ169" s="62"/>
      <c r="HR169" s="62"/>
      <c r="HS169" s="62"/>
      <c r="HT169" s="62"/>
      <c r="HU169" s="62"/>
      <c r="HV169" s="62"/>
      <c r="HW169" s="62"/>
      <c r="HX169" s="62"/>
      <c r="HY169" s="62"/>
      <c r="HZ169" s="62"/>
      <c r="IA169" s="62"/>
      <c r="IB169" s="62"/>
      <c r="IC169" s="62"/>
      <c r="ID169" s="62"/>
      <c r="IE169" s="62"/>
      <c r="IF169" s="62"/>
      <c r="IG169" s="62"/>
      <c r="IH169" s="62"/>
      <c r="II169" s="62"/>
      <c r="IJ169" s="62"/>
      <c r="IK169" s="62"/>
      <c r="IL169" s="62"/>
      <c r="IM169" s="62"/>
      <c r="IN169" s="62"/>
      <c r="IO169" s="62"/>
      <c r="IP169" s="62"/>
      <c r="IQ169" s="62"/>
      <c r="IR169" s="62"/>
    </row>
    <row r="170" spans="1:252" ht="15.75" x14ac:dyDescent="0.25">
      <c r="A170" s="31"/>
      <c r="E170" s="62"/>
      <c r="N170" s="10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  <c r="CR170" s="62"/>
      <c r="CS170" s="62"/>
      <c r="CT170" s="62"/>
      <c r="CU170" s="62"/>
      <c r="CV170" s="62"/>
      <c r="CW170" s="62"/>
      <c r="CX170" s="62"/>
      <c r="CY170" s="62"/>
      <c r="CZ170" s="62"/>
      <c r="DA170" s="62"/>
      <c r="DB170" s="62"/>
      <c r="DC170" s="62"/>
      <c r="DD170" s="62"/>
      <c r="DE170" s="62"/>
      <c r="DF170" s="62"/>
      <c r="DG170" s="62"/>
      <c r="DH170" s="62"/>
      <c r="DI170" s="62"/>
      <c r="DJ170" s="62"/>
      <c r="DK170" s="62"/>
      <c r="DL170" s="62"/>
      <c r="DM170" s="62"/>
      <c r="DN170" s="62"/>
      <c r="DO170" s="62"/>
      <c r="DP170" s="62"/>
      <c r="DQ170" s="62"/>
      <c r="DR170" s="62"/>
      <c r="DS170" s="62"/>
      <c r="DT170" s="62"/>
      <c r="DU170" s="62"/>
      <c r="DV170" s="62"/>
      <c r="DW170" s="62"/>
      <c r="DX170" s="62"/>
      <c r="DY170" s="62"/>
      <c r="DZ170" s="62"/>
      <c r="EA170" s="62"/>
      <c r="EB170" s="62"/>
      <c r="EC170" s="62"/>
      <c r="ED170" s="62"/>
      <c r="EE170" s="62"/>
      <c r="EF170" s="62"/>
      <c r="EG170" s="62"/>
      <c r="EH170" s="62"/>
      <c r="EI170" s="62"/>
      <c r="EJ170" s="62"/>
      <c r="EK170" s="62"/>
      <c r="EL170" s="62"/>
      <c r="EM170" s="62"/>
      <c r="EN170" s="62"/>
      <c r="EO170" s="62"/>
      <c r="EP170" s="62"/>
      <c r="EQ170" s="62"/>
      <c r="ER170" s="62"/>
      <c r="ES170" s="62"/>
      <c r="ET170" s="62"/>
      <c r="EU170" s="62"/>
      <c r="EV170" s="62"/>
      <c r="EW170" s="62"/>
      <c r="EX170" s="62"/>
      <c r="EY170" s="62"/>
      <c r="EZ170" s="62"/>
      <c r="FA170" s="62"/>
      <c r="FB170" s="62"/>
      <c r="FC170" s="62"/>
      <c r="FD170" s="62"/>
      <c r="FE170" s="62"/>
      <c r="FF170" s="62"/>
      <c r="FG170" s="62"/>
      <c r="FH170" s="62"/>
      <c r="FI170" s="62"/>
      <c r="FJ170" s="62"/>
      <c r="FK170" s="62"/>
      <c r="FL170" s="62"/>
      <c r="FM170" s="62"/>
      <c r="FN170" s="62"/>
      <c r="FO170" s="62"/>
      <c r="FP170" s="62"/>
      <c r="FQ170" s="62"/>
      <c r="FR170" s="62"/>
      <c r="FS170" s="62"/>
      <c r="FT170" s="62"/>
      <c r="FU170" s="62"/>
      <c r="FV170" s="62"/>
      <c r="FW170" s="62"/>
      <c r="FX170" s="62"/>
      <c r="FY170" s="62"/>
      <c r="FZ170" s="62"/>
      <c r="GA170" s="62"/>
      <c r="GB170" s="62"/>
      <c r="GC170" s="62"/>
      <c r="GD170" s="62"/>
      <c r="GE170" s="62"/>
      <c r="GF170" s="62"/>
      <c r="GG170" s="62"/>
      <c r="GH170" s="62"/>
      <c r="GI170" s="62"/>
      <c r="GJ170" s="62"/>
      <c r="GK170" s="62"/>
      <c r="GL170" s="62"/>
      <c r="GM170" s="62"/>
      <c r="GN170" s="62"/>
      <c r="GO170" s="62"/>
      <c r="GP170" s="62"/>
      <c r="GQ170" s="62"/>
      <c r="GR170" s="62"/>
      <c r="GS170" s="62"/>
      <c r="GT170" s="62"/>
      <c r="GU170" s="62"/>
      <c r="GV170" s="62"/>
      <c r="GW170" s="62"/>
      <c r="GX170" s="62"/>
      <c r="GY170" s="62"/>
      <c r="GZ170" s="62"/>
      <c r="HA170" s="62"/>
      <c r="HB170" s="62"/>
      <c r="HC170" s="62"/>
      <c r="HD170" s="62"/>
      <c r="HE170" s="62"/>
      <c r="HF170" s="62"/>
      <c r="HG170" s="62"/>
      <c r="HH170" s="62"/>
      <c r="HI170" s="62"/>
      <c r="HJ170" s="62"/>
      <c r="HK170" s="62"/>
      <c r="HL170" s="62"/>
      <c r="HM170" s="62"/>
      <c r="HN170" s="62"/>
      <c r="HO170" s="62"/>
      <c r="HP170" s="62"/>
      <c r="HQ170" s="62"/>
      <c r="HR170" s="62"/>
      <c r="HS170" s="62"/>
      <c r="HT170" s="62"/>
      <c r="HU170" s="62"/>
      <c r="HV170" s="62"/>
      <c r="HW170" s="62"/>
      <c r="HX170" s="62"/>
      <c r="HY170" s="62"/>
      <c r="HZ170" s="62"/>
      <c r="IA170" s="62"/>
      <c r="IB170" s="62"/>
      <c r="IC170" s="62"/>
      <c r="ID170" s="62"/>
      <c r="IE170" s="62"/>
      <c r="IF170" s="62"/>
      <c r="IG170" s="62"/>
      <c r="IH170" s="62"/>
      <c r="II170" s="62"/>
      <c r="IJ170" s="62"/>
      <c r="IK170" s="62"/>
      <c r="IL170" s="62"/>
      <c r="IM170" s="62"/>
      <c r="IN170" s="62"/>
      <c r="IO170" s="62"/>
      <c r="IP170" s="62"/>
      <c r="IQ170" s="62"/>
      <c r="IR170" s="62"/>
    </row>
    <row r="171" spans="1:252" ht="16.5" thickBot="1" x14ac:dyDescent="0.3">
      <c r="A171" s="62"/>
      <c r="B171" s="96" t="s">
        <v>206</v>
      </c>
      <c r="C171" s="96"/>
      <c r="D171" s="96" t="s">
        <v>207</v>
      </c>
      <c r="E171" s="70" t="s">
        <v>491</v>
      </c>
      <c r="F171" s="96" t="s">
        <v>208</v>
      </c>
      <c r="G171" s="96" t="s">
        <v>529</v>
      </c>
      <c r="H171" s="96" t="s">
        <v>174</v>
      </c>
      <c r="I171" s="96" t="s">
        <v>210</v>
      </c>
      <c r="J171" s="96" t="s">
        <v>211</v>
      </c>
      <c r="K171" s="96" t="s">
        <v>212</v>
      </c>
      <c r="L171" s="96" t="s">
        <v>213</v>
      </c>
      <c r="M171" s="96" t="s">
        <v>214</v>
      </c>
      <c r="N171" s="119" t="s">
        <v>164</v>
      </c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62"/>
      <c r="CO171" s="62"/>
      <c r="CP171" s="62"/>
      <c r="CQ171" s="62"/>
      <c r="CR171" s="62"/>
      <c r="CS171" s="62"/>
      <c r="CT171" s="62"/>
      <c r="CU171" s="62"/>
      <c r="CV171" s="62"/>
      <c r="CW171" s="62"/>
      <c r="CX171" s="62"/>
      <c r="CY171" s="62"/>
      <c r="CZ171" s="62"/>
      <c r="DA171" s="62"/>
      <c r="DB171" s="62"/>
      <c r="DC171" s="62"/>
      <c r="DD171" s="62"/>
      <c r="DE171" s="62"/>
      <c r="DF171" s="62"/>
      <c r="DG171" s="62"/>
      <c r="DH171" s="62"/>
      <c r="DI171" s="62"/>
      <c r="DJ171" s="62"/>
      <c r="DK171" s="62"/>
      <c r="DL171" s="62"/>
      <c r="DM171" s="62"/>
      <c r="DN171" s="62"/>
      <c r="DO171" s="62"/>
      <c r="DP171" s="62"/>
      <c r="DQ171" s="62"/>
      <c r="DR171" s="62"/>
      <c r="DS171" s="62"/>
      <c r="DT171" s="62"/>
      <c r="DU171" s="62"/>
      <c r="DV171" s="62"/>
      <c r="DW171" s="62"/>
      <c r="DX171" s="62"/>
      <c r="DY171" s="62"/>
      <c r="DZ171" s="62"/>
      <c r="EA171" s="62"/>
      <c r="EB171" s="62"/>
      <c r="EC171" s="62"/>
      <c r="ED171" s="62"/>
      <c r="EE171" s="62"/>
      <c r="EF171" s="62"/>
      <c r="EG171" s="62"/>
      <c r="EH171" s="62"/>
      <c r="EI171" s="62"/>
      <c r="EJ171" s="62"/>
      <c r="EK171" s="62"/>
      <c r="EL171" s="62"/>
      <c r="EM171" s="62"/>
      <c r="EN171" s="62"/>
      <c r="EO171" s="62"/>
      <c r="EP171" s="62"/>
      <c r="EQ171" s="62"/>
      <c r="ER171" s="62"/>
      <c r="ES171" s="62"/>
      <c r="ET171" s="62"/>
      <c r="EU171" s="62"/>
      <c r="EV171" s="62"/>
      <c r="EW171" s="62"/>
      <c r="EX171" s="62"/>
      <c r="EY171" s="62"/>
      <c r="EZ171" s="62"/>
      <c r="FA171" s="62"/>
      <c r="FB171" s="62"/>
      <c r="FC171" s="62"/>
      <c r="FD171" s="62"/>
      <c r="FE171" s="62"/>
      <c r="FF171" s="62"/>
      <c r="FG171" s="62"/>
      <c r="FH171" s="62"/>
      <c r="FI171" s="62"/>
      <c r="FJ171" s="62"/>
      <c r="FK171" s="62"/>
      <c r="FL171" s="62"/>
      <c r="FM171" s="62"/>
      <c r="FN171" s="62"/>
      <c r="FO171" s="62"/>
      <c r="FP171" s="62"/>
      <c r="FQ171" s="62"/>
      <c r="FR171" s="62"/>
      <c r="FS171" s="62"/>
      <c r="FT171" s="62"/>
      <c r="FU171" s="62"/>
      <c r="FV171" s="62"/>
      <c r="FW171" s="62"/>
      <c r="FX171" s="62"/>
      <c r="FY171" s="62"/>
      <c r="FZ171" s="62"/>
      <c r="GA171" s="62"/>
      <c r="GB171" s="62"/>
      <c r="GC171" s="62"/>
      <c r="GD171" s="62"/>
      <c r="GE171" s="62"/>
      <c r="GF171" s="62"/>
      <c r="GG171" s="62"/>
      <c r="GH171" s="62"/>
      <c r="GI171" s="62"/>
      <c r="GJ171" s="62"/>
      <c r="GK171" s="62"/>
      <c r="GL171" s="62"/>
      <c r="GM171" s="62"/>
      <c r="GN171" s="62"/>
      <c r="GO171" s="62"/>
      <c r="GP171" s="62"/>
      <c r="GQ171" s="62"/>
      <c r="GR171" s="62"/>
      <c r="GS171" s="62"/>
      <c r="GT171" s="62"/>
      <c r="GU171" s="62"/>
      <c r="GV171" s="62"/>
      <c r="GW171" s="62"/>
      <c r="GX171" s="62"/>
      <c r="GY171" s="62"/>
      <c r="GZ171" s="62"/>
      <c r="HA171" s="62"/>
      <c r="HB171" s="62"/>
      <c r="HC171" s="62"/>
      <c r="HD171" s="62"/>
      <c r="HE171" s="62"/>
      <c r="HF171" s="62"/>
      <c r="HG171" s="62"/>
      <c r="HH171" s="62"/>
      <c r="HI171" s="62"/>
      <c r="HJ171" s="62"/>
      <c r="HK171" s="62"/>
      <c r="HL171" s="62"/>
      <c r="HM171" s="62"/>
      <c r="HN171" s="62"/>
      <c r="HO171" s="62"/>
      <c r="HP171" s="62"/>
      <c r="HQ171" s="62"/>
      <c r="HR171" s="62"/>
      <c r="HS171" s="62"/>
      <c r="HT171" s="62"/>
      <c r="HU171" s="62"/>
      <c r="HV171" s="62"/>
      <c r="HW171" s="62"/>
      <c r="HX171" s="62"/>
      <c r="HY171" s="62"/>
      <c r="HZ171" s="62"/>
      <c r="IA171" s="62"/>
      <c r="IB171" s="62"/>
      <c r="IC171" s="62"/>
      <c r="ID171" s="62"/>
      <c r="IE171" s="62"/>
      <c r="IF171" s="62"/>
      <c r="IG171" s="62"/>
      <c r="IH171" s="62"/>
      <c r="II171" s="62"/>
      <c r="IJ171" s="62"/>
      <c r="IK171" s="62"/>
      <c r="IL171" s="62"/>
      <c r="IM171" s="62"/>
      <c r="IN171" s="62"/>
      <c r="IO171" s="62"/>
      <c r="IP171" s="62"/>
      <c r="IQ171" s="62"/>
      <c r="IR171" s="62"/>
    </row>
    <row r="172" spans="1:252" ht="16.5" thickTop="1" x14ac:dyDescent="0.25">
      <c r="A172" s="62"/>
      <c r="N172" s="10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62"/>
      <c r="CO172" s="62"/>
      <c r="CP172" s="62"/>
      <c r="CQ172" s="62"/>
      <c r="CR172" s="62"/>
      <c r="CS172" s="62"/>
      <c r="CT172" s="62"/>
      <c r="CU172" s="62"/>
      <c r="CV172" s="62"/>
      <c r="CW172" s="62"/>
      <c r="CX172" s="62"/>
      <c r="CY172" s="62"/>
      <c r="CZ172" s="62"/>
      <c r="DA172" s="62"/>
      <c r="DB172" s="62"/>
      <c r="DC172" s="62"/>
      <c r="DD172" s="62"/>
      <c r="DE172" s="62"/>
      <c r="DF172" s="62"/>
      <c r="DG172" s="62"/>
      <c r="DH172" s="62"/>
      <c r="DI172" s="62"/>
      <c r="DJ172" s="62"/>
      <c r="DK172" s="62"/>
      <c r="DL172" s="62"/>
      <c r="DM172" s="62"/>
      <c r="DN172" s="62"/>
      <c r="DO172" s="62"/>
      <c r="DP172" s="62"/>
      <c r="DQ172" s="62"/>
      <c r="DR172" s="62"/>
      <c r="DS172" s="62"/>
      <c r="DT172" s="62"/>
      <c r="DU172" s="62"/>
      <c r="DV172" s="62"/>
      <c r="DW172" s="62"/>
      <c r="DX172" s="62"/>
      <c r="DY172" s="62"/>
      <c r="DZ172" s="62"/>
      <c r="EA172" s="62"/>
      <c r="EB172" s="62"/>
      <c r="EC172" s="62"/>
      <c r="ED172" s="62"/>
      <c r="EE172" s="62"/>
      <c r="EF172" s="62"/>
      <c r="EG172" s="62"/>
      <c r="EH172" s="62"/>
      <c r="EI172" s="62"/>
      <c r="EJ172" s="62"/>
      <c r="EK172" s="62"/>
      <c r="EL172" s="62"/>
      <c r="EM172" s="62"/>
      <c r="EN172" s="62"/>
      <c r="EO172" s="62"/>
      <c r="EP172" s="62"/>
      <c r="EQ172" s="62"/>
      <c r="ER172" s="62"/>
      <c r="ES172" s="62"/>
      <c r="ET172" s="62"/>
      <c r="EU172" s="62"/>
      <c r="EV172" s="62"/>
      <c r="EW172" s="62"/>
      <c r="EX172" s="62"/>
      <c r="EY172" s="62"/>
      <c r="EZ172" s="62"/>
      <c r="FA172" s="62"/>
      <c r="FB172" s="62"/>
      <c r="FC172" s="62"/>
      <c r="FD172" s="62"/>
      <c r="FE172" s="62"/>
      <c r="FF172" s="62"/>
      <c r="FG172" s="62"/>
      <c r="FH172" s="62"/>
      <c r="FI172" s="62"/>
      <c r="FJ172" s="62"/>
      <c r="FK172" s="62"/>
      <c r="FL172" s="62"/>
      <c r="FM172" s="62"/>
      <c r="FN172" s="62"/>
      <c r="FO172" s="62"/>
      <c r="FP172" s="62"/>
      <c r="FQ172" s="62"/>
      <c r="FR172" s="62"/>
      <c r="FS172" s="62"/>
      <c r="FT172" s="62"/>
      <c r="FU172" s="62"/>
      <c r="FV172" s="62"/>
      <c r="FW172" s="62"/>
      <c r="FX172" s="62"/>
      <c r="FY172" s="62"/>
      <c r="FZ172" s="62"/>
      <c r="GA172" s="62"/>
      <c r="GB172" s="62"/>
      <c r="GC172" s="62"/>
      <c r="GD172" s="62"/>
      <c r="GE172" s="62"/>
      <c r="GF172" s="62"/>
      <c r="GG172" s="62"/>
      <c r="GH172" s="62"/>
      <c r="GI172" s="62"/>
      <c r="GJ172" s="62"/>
      <c r="GK172" s="62"/>
      <c r="GL172" s="62"/>
      <c r="GM172" s="62"/>
      <c r="GN172" s="62"/>
      <c r="GO172" s="62"/>
      <c r="GP172" s="62"/>
      <c r="GQ172" s="62"/>
      <c r="GR172" s="62"/>
      <c r="GS172" s="62"/>
      <c r="GT172" s="62"/>
      <c r="GU172" s="62"/>
      <c r="GV172" s="62"/>
      <c r="GW172" s="62"/>
      <c r="GX172" s="62"/>
      <c r="GY172" s="62"/>
      <c r="GZ172" s="62"/>
      <c r="HA172" s="62"/>
      <c r="HB172" s="62"/>
      <c r="HC172" s="62"/>
      <c r="HD172" s="62"/>
      <c r="HE172" s="62"/>
      <c r="HF172" s="62"/>
      <c r="HG172" s="62"/>
      <c r="HH172" s="62"/>
      <c r="HI172" s="62"/>
      <c r="HJ172" s="62"/>
      <c r="HK172" s="62"/>
      <c r="HL172" s="62"/>
      <c r="HM172" s="62"/>
      <c r="HN172" s="62"/>
      <c r="HO172" s="62"/>
      <c r="HP172" s="62"/>
      <c r="HQ172" s="62"/>
      <c r="HR172" s="62"/>
      <c r="HS172" s="62"/>
      <c r="HT172" s="62"/>
      <c r="HU172" s="62"/>
      <c r="HV172" s="62"/>
      <c r="HW172" s="62"/>
      <c r="HX172" s="62"/>
      <c r="HY172" s="62"/>
      <c r="HZ172" s="62"/>
      <c r="IA172" s="62"/>
      <c r="IB172" s="62"/>
      <c r="IC172" s="62"/>
      <c r="ID172" s="62"/>
      <c r="IE172" s="62"/>
      <c r="IF172" s="62"/>
      <c r="IG172" s="62"/>
      <c r="IH172" s="62"/>
      <c r="II172" s="62"/>
      <c r="IJ172" s="62"/>
      <c r="IK172" s="62"/>
      <c r="IL172" s="62"/>
      <c r="IM172" s="62"/>
      <c r="IN172" s="62"/>
      <c r="IO172" s="62"/>
      <c r="IP172" s="62"/>
      <c r="IQ172" s="62"/>
      <c r="IR172" s="62"/>
    </row>
    <row r="173" spans="1:252" ht="15.75" x14ac:dyDescent="0.25">
      <c r="A173" s="31"/>
      <c r="B173" s="97" t="s">
        <v>215</v>
      </c>
      <c r="C173" s="97"/>
      <c r="D173" s="31" t="s">
        <v>276</v>
      </c>
      <c r="E173" s="31" t="s">
        <v>488</v>
      </c>
      <c r="F173" s="31">
        <f>[3]July!$E$177*12</f>
        <v>128400</v>
      </c>
      <c r="G173" s="31">
        <v>28800</v>
      </c>
      <c r="H173" s="42">
        <f>ROUND(SUM(F173+G173)*60/100,0)</f>
        <v>94320</v>
      </c>
      <c r="I173" s="42">
        <f>ROUND(SUM(F173+G173)*30/100,0)</f>
        <v>47160</v>
      </c>
      <c r="J173" s="42">
        <f>3000*12</f>
        <v>36000</v>
      </c>
      <c r="M173" s="42">
        <v>3454</v>
      </c>
      <c r="N173" s="102">
        <f>SUM(F173:M173)</f>
        <v>338134</v>
      </c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  <c r="CR173" s="62"/>
      <c r="CS173" s="62"/>
      <c r="CT173" s="62"/>
      <c r="CU173" s="62"/>
      <c r="CV173" s="62"/>
      <c r="CW173" s="62"/>
      <c r="CX173" s="62"/>
      <c r="CY173" s="62"/>
      <c r="CZ173" s="62"/>
      <c r="DA173" s="62"/>
      <c r="DB173" s="62"/>
      <c r="DC173" s="62"/>
      <c r="DD173" s="62"/>
      <c r="DE173" s="62"/>
      <c r="DF173" s="62"/>
      <c r="DG173" s="62"/>
      <c r="DH173" s="62"/>
      <c r="DI173" s="62"/>
      <c r="DJ173" s="62"/>
      <c r="DK173" s="62"/>
      <c r="DL173" s="62"/>
      <c r="DM173" s="62"/>
      <c r="DN173" s="62"/>
      <c r="DO173" s="62"/>
      <c r="DP173" s="62"/>
      <c r="DQ173" s="62"/>
      <c r="DR173" s="62"/>
      <c r="DS173" s="62"/>
      <c r="DT173" s="62"/>
      <c r="DU173" s="62"/>
      <c r="DV173" s="62"/>
      <c r="DW173" s="62"/>
      <c r="DX173" s="62"/>
      <c r="DY173" s="62"/>
      <c r="DZ173" s="62"/>
      <c r="EA173" s="62"/>
      <c r="EB173" s="62"/>
      <c r="EC173" s="62"/>
      <c r="ED173" s="62"/>
      <c r="EE173" s="62"/>
      <c r="EF173" s="62"/>
      <c r="EG173" s="62"/>
      <c r="EH173" s="62"/>
      <c r="EI173" s="62"/>
      <c r="EJ173" s="62"/>
      <c r="EK173" s="62"/>
      <c r="EL173" s="62"/>
      <c r="EM173" s="62"/>
      <c r="EN173" s="62"/>
      <c r="EO173" s="62"/>
      <c r="EP173" s="62"/>
      <c r="EQ173" s="62"/>
      <c r="ER173" s="62"/>
      <c r="ES173" s="62"/>
      <c r="ET173" s="62"/>
      <c r="EU173" s="62"/>
      <c r="EV173" s="62"/>
      <c r="EW173" s="62"/>
      <c r="EX173" s="62"/>
      <c r="EY173" s="62"/>
      <c r="EZ173" s="62"/>
      <c r="FA173" s="62"/>
      <c r="FB173" s="62"/>
      <c r="FC173" s="62"/>
      <c r="FD173" s="62"/>
      <c r="FE173" s="62"/>
      <c r="FF173" s="62"/>
      <c r="FG173" s="62"/>
      <c r="FH173" s="62"/>
      <c r="FI173" s="62"/>
      <c r="FJ173" s="62"/>
      <c r="FK173" s="62"/>
      <c r="FL173" s="62"/>
      <c r="FM173" s="62"/>
      <c r="FN173" s="62"/>
      <c r="FO173" s="62"/>
      <c r="FP173" s="62"/>
      <c r="FQ173" s="62"/>
      <c r="FR173" s="62"/>
      <c r="FS173" s="62"/>
      <c r="FT173" s="62"/>
      <c r="FU173" s="62"/>
      <c r="FV173" s="62"/>
      <c r="FW173" s="62"/>
      <c r="FX173" s="62"/>
      <c r="FY173" s="62"/>
      <c r="FZ173" s="62"/>
      <c r="GA173" s="62"/>
      <c r="GB173" s="62"/>
      <c r="GC173" s="62"/>
      <c r="GD173" s="62"/>
      <c r="GE173" s="62"/>
      <c r="GF173" s="62"/>
      <c r="GG173" s="62"/>
      <c r="GH173" s="62"/>
      <c r="GI173" s="62"/>
      <c r="GJ173" s="62"/>
      <c r="GK173" s="62"/>
      <c r="GL173" s="62"/>
      <c r="GM173" s="62"/>
      <c r="GN173" s="62"/>
      <c r="GO173" s="62"/>
      <c r="GP173" s="62"/>
      <c r="GQ173" s="62"/>
      <c r="GR173" s="62"/>
      <c r="GS173" s="62"/>
      <c r="GT173" s="62"/>
      <c r="GU173" s="62"/>
      <c r="GV173" s="62"/>
      <c r="GW173" s="62"/>
      <c r="GX173" s="62"/>
      <c r="GY173" s="62"/>
      <c r="GZ173" s="62"/>
      <c r="HA173" s="62"/>
      <c r="HB173" s="62"/>
      <c r="HC173" s="62"/>
      <c r="HD173" s="62"/>
      <c r="HE173" s="62"/>
      <c r="HF173" s="62"/>
      <c r="HG173" s="62"/>
      <c r="HH173" s="62"/>
      <c r="HI173" s="62"/>
      <c r="HJ173" s="62"/>
      <c r="HK173" s="62"/>
      <c r="HL173" s="62"/>
      <c r="HM173" s="62"/>
      <c r="HN173" s="62"/>
      <c r="HO173" s="62"/>
      <c r="HP173" s="62"/>
      <c r="HQ173" s="62"/>
      <c r="HR173" s="62"/>
      <c r="HS173" s="62"/>
      <c r="HT173" s="62"/>
      <c r="HU173" s="62"/>
      <c r="HV173" s="62"/>
      <c r="HW173" s="62"/>
      <c r="HX173" s="62"/>
      <c r="HY173" s="62"/>
      <c r="HZ173" s="62"/>
      <c r="IA173" s="62"/>
      <c r="IB173" s="62"/>
      <c r="IC173" s="62"/>
      <c r="ID173" s="62"/>
      <c r="IE173" s="62"/>
      <c r="IF173" s="62"/>
      <c r="IG173" s="62"/>
      <c r="IH173" s="62"/>
      <c r="II173" s="62"/>
      <c r="IJ173" s="62"/>
      <c r="IK173" s="62"/>
      <c r="IL173" s="62"/>
      <c r="IM173" s="62"/>
      <c r="IN173" s="62"/>
      <c r="IO173" s="62"/>
      <c r="IP173" s="62"/>
      <c r="IQ173" s="62"/>
      <c r="IR173" s="62"/>
    </row>
    <row r="174" spans="1:252" ht="15.75" x14ac:dyDescent="0.25">
      <c r="A174" s="31"/>
      <c r="B174" s="97"/>
      <c r="C174" s="97"/>
      <c r="D174" s="31"/>
      <c r="E174" s="31"/>
      <c r="F174" s="31"/>
      <c r="G174" s="31"/>
      <c r="N174" s="10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62"/>
      <c r="CP174" s="62"/>
      <c r="CQ174" s="62"/>
      <c r="CR174" s="62"/>
      <c r="CS174" s="62"/>
      <c r="CT174" s="62"/>
      <c r="CU174" s="62"/>
      <c r="CV174" s="62"/>
      <c r="CW174" s="62"/>
      <c r="CX174" s="62"/>
      <c r="CY174" s="62"/>
      <c r="CZ174" s="62"/>
      <c r="DA174" s="62"/>
      <c r="DB174" s="62"/>
      <c r="DC174" s="62"/>
      <c r="DD174" s="62"/>
      <c r="DE174" s="62"/>
      <c r="DF174" s="62"/>
      <c r="DG174" s="62"/>
      <c r="DH174" s="62"/>
      <c r="DI174" s="62"/>
      <c r="DJ174" s="62"/>
      <c r="DK174" s="62"/>
      <c r="DL174" s="62"/>
      <c r="DM174" s="62"/>
      <c r="DN174" s="62"/>
      <c r="DO174" s="62"/>
      <c r="DP174" s="62"/>
      <c r="DQ174" s="62"/>
      <c r="DR174" s="62"/>
      <c r="DS174" s="62"/>
      <c r="DT174" s="62"/>
      <c r="DU174" s="62"/>
      <c r="DV174" s="62"/>
      <c r="DW174" s="62"/>
      <c r="DX174" s="62"/>
      <c r="DY174" s="62"/>
      <c r="DZ174" s="62"/>
      <c r="EA174" s="62"/>
      <c r="EB174" s="62"/>
      <c r="EC174" s="62"/>
      <c r="ED174" s="62"/>
      <c r="EE174" s="62"/>
      <c r="EF174" s="62"/>
      <c r="EG174" s="62"/>
      <c r="EH174" s="62"/>
      <c r="EI174" s="62"/>
      <c r="EJ174" s="62"/>
      <c r="EK174" s="62"/>
      <c r="EL174" s="62"/>
      <c r="EM174" s="62"/>
      <c r="EN174" s="62"/>
      <c r="EO174" s="62"/>
      <c r="EP174" s="62"/>
      <c r="EQ174" s="62"/>
      <c r="ER174" s="62"/>
      <c r="ES174" s="62"/>
      <c r="ET174" s="62"/>
      <c r="EU174" s="62"/>
      <c r="EV174" s="62"/>
      <c r="EW174" s="62"/>
      <c r="EX174" s="62"/>
      <c r="EY174" s="62"/>
      <c r="EZ174" s="62"/>
      <c r="FA174" s="62"/>
      <c r="FB174" s="62"/>
      <c r="FC174" s="62"/>
      <c r="FD174" s="62"/>
      <c r="FE174" s="62"/>
      <c r="FF174" s="62"/>
      <c r="FG174" s="62"/>
      <c r="FH174" s="62"/>
      <c r="FI174" s="62"/>
      <c r="FJ174" s="62"/>
      <c r="FK174" s="62"/>
      <c r="FL174" s="62"/>
      <c r="FM174" s="62"/>
      <c r="FN174" s="62"/>
      <c r="FO174" s="62"/>
      <c r="FP174" s="62"/>
      <c r="FQ174" s="62"/>
      <c r="FR174" s="62"/>
      <c r="FS174" s="62"/>
      <c r="FT174" s="62"/>
      <c r="FU174" s="62"/>
      <c r="FV174" s="62"/>
      <c r="FW174" s="62"/>
      <c r="FX174" s="62"/>
      <c r="FY174" s="62"/>
      <c r="FZ174" s="62"/>
      <c r="GA174" s="62"/>
      <c r="GB174" s="62"/>
      <c r="GC174" s="62"/>
      <c r="GD174" s="62"/>
      <c r="GE174" s="62"/>
      <c r="GF174" s="62"/>
      <c r="GG174" s="62"/>
      <c r="GH174" s="62"/>
      <c r="GI174" s="62"/>
      <c r="GJ174" s="62"/>
      <c r="GK174" s="62"/>
      <c r="GL174" s="62"/>
      <c r="GM174" s="62"/>
      <c r="GN174" s="62"/>
      <c r="GO174" s="62"/>
      <c r="GP174" s="62"/>
      <c r="GQ174" s="62"/>
      <c r="GR174" s="62"/>
      <c r="GS174" s="62"/>
      <c r="GT174" s="62"/>
      <c r="GU174" s="62"/>
      <c r="GV174" s="62"/>
      <c r="GW174" s="62"/>
      <c r="GX174" s="62"/>
      <c r="GY174" s="62"/>
      <c r="GZ174" s="62"/>
      <c r="HA174" s="62"/>
      <c r="HB174" s="62"/>
      <c r="HC174" s="62"/>
      <c r="HD174" s="62"/>
      <c r="HE174" s="62"/>
      <c r="HF174" s="62"/>
      <c r="HG174" s="62"/>
      <c r="HH174" s="62"/>
      <c r="HI174" s="62"/>
      <c r="HJ174" s="62"/>
      <c r="HK174" s="62"/>
      <c r="HL174" s="62"/>
      <c r="HM174" s="62"/>
      <c r="HN174" s="62"/>
      <c r="HO174" s="62"/>
      <c r="HP174" s="62"/>
      <c r="HQ174" s="62"/>
      <c r="HR174" s="62"/>
      <c r="HS174" s="62"/>
      <c r="HT174" s="62"/>
      <c r="HU174" s="62"/>
      <c r="HV174" s="62"/>
      <c r="HW174" s="62"/>
      <c r="HX174" s="62"/>
      <c r="HY174" s="62"/>
      <c r="HZ174" s="62"/>
      <c r="IA174" s="62"/>
      <c r="IB174" s="62"/>
      <c r="IC174" s="62"/>
      <c r="ID174" s="62"/>
      <c r="IE174" s="62"/>
      <c r="IF174" s="62"/>
      <c r="IG174" s="62"/>
      <c r="IH174" s="62"/>
      <c r="II174" s="62"/>
      <c r="IJ174" s="62"/>
      <c r="IK174" s="62"/>
      <c r="IL174" s="62"/>
      <c r="IM174" s="62"/>
      <c r="IN174" s="62"/>
      <c r="IO174" s="62"/>
      <c r="IP174" s="62"/>
      <c r="IQ174" s="62"/>
      <c r="IR174" s="62"/>
    </row>
    <row r="175" spans="1:252" ht="15.75" x14ac:dyDescent="0.25">
      <c r="A175" s="31"/>
      <c r="B175" s="97" t="s">
        <v>217</v>
      </c>
      <c r="C175" s="97"/>
      <c r="D175" s="31" t="s">
        <v>277</v>
      </c>
      <c r="E175" s="31" t="s">
        <v>488</v>
      </c>
      <c r="F175" s="31">
        <f>[3]July!$E$179*12</f>
        <v>128400</v>
      </c>
      <c r="G175" s="31">
        <v>28800</v>
      </c>
      <c r="H175" s="42">
        <f>ROUND(SUM(F175+G175)*60/100,0)</f>
        <v>94320</v>
      </c>
      <c r="I175" s="42">
        <f>ROUND(SUM(F175+G175)*30/100,0)</f>
        <v>47160</v>
      </c>
      <c r="J175" s="42">
        <f>3000*12</f>
        <v>36000</v>
      </c>
      <c r="M175" s="42">
        <v>3454</v>
      </c>
      <c r="N175" s="102">
        <f>SUM(F175:M175)</f>
        <v>338134</v>
      </c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  <c r="CR175" s="62"/>
      <c r="CS175" s="62"/>
      <c r="CT175" s="62"/>
      <c r="CU175" s="62"/>
      <c r="CV175" s="62"/>
      <c r="CW175" s="62"/>
      <c r="CX175" s="62"/>
      <c r="CY175" s="62"/>
      <c r="CZ175" s="62"/>
      <c r="DA175" s="62"/>
      <c r="DB175" s="62"/>
      <c r="DC175" s="62"/>
      <c r="DD175" s="62"/>
      <c r="DE175" s="62"/>
      <c r="DF175" s="62"/>
      <c r="DG175" s="62"/>
      <c r="DH175" s="62"/>
      <c r="DI175" s="62"/>
      <c r="DJ175" s="62"/>
      <c r="DK175" s="62"/>
      <c r="DL175" s="62"/>
      <c r="DM175" s="62"/>
      <c r="DN175" s="62"/>
      <c r="DO175" s="62"/>
      <c r="DP175" s="62"/>
      <c r="DQ175" s="62"/>
      <c r="DR175" s="62"/>
      <c r="DS175" s="62"/>
      <c r="DT175" s="62"/>
      <c r="DU175" s="62"/>
      <c r="DV175" s="62"/>
      <c r="DW175" s="62"/>
      <c r="DX175" s="62"/>
      <c r="DY175" s="62"/>
      <c r="DZ175" s="62"/>
      <c r="EA175" s="62"/>
      <c r="EB175" s="62"/>
      <c r="EC175" s="62"/>
      <c r="ED175" s="62"/>
      <c r="EE175" s="62"/>
      <c r="EF175" s="62"/>
      <c r="EG175" s="62"/>
      <c r="EH175" s="62"/>
      <c r="EI175" s="62"/>
      <c r="EJ175" s="62"/>
      <c r="EK175" s="62"/>
      <c r="EL175" s="62"/>
      <c r="EM175" s="62"/>
      <c r="EN175" s="62"/>
      <c r="EO175" s="62"/>
      <c r="EP175" s="62"/>
      <c r="EQ175" s="62"/>
      <c r="ER175" s="62"/>
      <c r="ES175" s="62"/>
      <c r="ET175" s="62"/>
      <c r="EU175" s="62"/>
      <c r="EV175" s="62"/>
      <c r="EW175" s="62"/>
      <c r="EX175" s="62"/>
      <c r="EY175" s="62"/>
      <c r="EZ175" s="62"/>
      <c r="FA175" s="62"/>
      <c r="FB175" s="62"/>
      <c r="FC175" s="62"/>
      <c r="FD175" s="62"/>
      <c r="FE175" s="62"/>
      <c r="FF175" s="62"/>
      <c r="FG175" s="62"/>
      <c r="FH175" s="62"/>
      <c r="FI175" s="62"/>
      <c r="FJ175" s="62"/>
      <c r="FK175" s="62"/>
      <c r="FL175" s="62"/>
      <c r="FM175" s="62"/>
      <c r="FN175" s="62"/>
      <c r="FO175" s="62"/>
      <c r="FP175" s="62"/>
      <c r="FQ175" s="62"/>
      <c r="FR175" s="62"/>
      <c r="FS175" s="62"/>
      <c r="FT175" s="62"/>
      <c r="FU175" s="62"/>
      <c r="FV175" s="62"/>
      <c r="FW175" s="62"/>
      <c r="FX175" s="62"/>
      <c r="FY175" s="62"/>
      <c r="FZ175" s="62"/>
      <c r="GA175" s="62"/>
      <c r="GB175" s="62"/>
      <c r="GC175" s="62"/>
      <c r="GD175" s="62"/>
      <c r="GE175" s="62"/>
      <c r="GF175" s="62"/>
      <c r="GG175" s="62"/>
      <c r="GH175" s="62"/>
      <c r="GI175" s="62"/>
      <c r="GJ175" s="62"/>
      <c r="GK175" s="62"/>
      <c r="GL175" s="62"/>
      <c r="GM175" s="62"/>
      <c r="GN175" s="62"/>
      <c r="GO175" s="62"/>
      <c r="GP175" s="62"/>
      <c r="GQ175" s="62"/>
      <c r="GR175" s="62"/>
      <c r="GS175" s="62"/>
      <c r="GT175" s="62"/>
      <c r="GU175" s="62"/>
      <c r="GV175" s="62"/>
      <c r="GW175" s="62"/>
      <c r="GX175" s="62"/>
      <c r="GY175" s="62"/>
      <c r="GZ175" s="62"/>
      <c r="HA175" s="62"/>
      <c r="HB175" s="62"/>
      <c r="HC175" s="62"/>
      <c r="HD175" s="62"/>
      <c r="HE175" s="62"/>
      <c r="HF175" s="62"/>
      <c r="HG175" s="62"/>
      <c r="HH175" s="62"/>
      <c r="HI175" s="62"/>
      <c r="HJ175" s="62"/>
      <c r="HK175" s="62"/>
      <c r="HL175" s="62"/>
      <c r="HM175" s="62"/>
      <c r="HN175" s="62"/>
      <c r="HO175" s="62"/>
      <c r="HP175" s="62"/>
      <c r="HQ175" s="62"/>
      <c r="HR175" s="62"/>
      <c r="HS175" s="62"/>
      <c r="HT175" s="62"/>
      <c r="HU175" s="62"/>
      <c r="HV175" s="62"/>
      <c r="HW175" s="62"/>
      <c r="HX175" s="62"/>
      <c r="HY175" s="62"/>
      <c r="HZ175" s="62"/>
      <c r="IA175" s="62"/>
      <c r="IB175" s="62"/>
      <c r="IC175" s="62"/>
      <c r="ID175" s="62"/>
      <c r="IE175" s="62"/>
      <c r="IF175" s="62"/>
      <c r="IG175" s="62"/>
      <c r="IH175" s="62"/>
      <c r="II175" s="62"/>
      <c r="IJ175" s="62"/>
      <c r="IK175" s="62"/>
      <c r="IL175" s="62"/>
      <c r="IM175" s="62"/>
      <c r="IN175" s="62"/>
      <c r="IO175" s="62"/>
      <c r="IP175" s="62"/>
      <c r="IQ175" s="62"/>
      <c r="IR175" s="62"/>
    </row>
    <row r="176" spans="1:252" ht="15.75" x14ac:dyDescent="0.25">
      <c r="A176" s="31"/>
      <c r="B176" s="97"/>
      <c r="C176" s="97"/>
      <c r="D176" s="31"/>
      <c r="E176" s="31"/>
      <c r="F176" s="31"/>
      <c r="G176" s="31"/>
      <c r="N176" s="10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  <c r="DI176" s="62"/>
      <c r="DJ176" s="62"/>
      <c r="DK176" s="62"/>
      <c r="DL176" s="62"/>
      <c r="DM176" s="62"/>
      <c r="DN176" s="62"/>
      <c r="DO176" s="62"/>
      <c r="DP176" s="62"/>
      <c r="DQ176" s="62"/>
      <c r="DR176" s="62"/>
      <c r="DS176" s="62"/>
      <c r="DT176" s="62"/>
      <c r="DU176" s="62"/>
      <c r="DV176" s="62"/>
      <c r="DW176" s="62"/>
      <c r="DX176" s="62"/>
      <c r="DY176" s="62"/>
      <c r="DZ176" s="62"/>
      <c r="EA176" s="62"/>
      <c r="EB176" s="62"/>
      <c r="EC176" s="62"/>
      <c r="ED176" s="62"/>
      <c r="EE176" s="62"/>
      <c r="EF176" s="62"/>
      <c r="EG176" s="62"/>
      <c r="EH176" s="62"/>
      <c r="EI176" s="62"/>
      <c r="EJ176" s="62"/>
      <c r="EK176" s="62"/>
      <c r="EL176" s="62"/>
      <c r="EM176" s="62"/>
      <c r="EN176" s="62"/>
      <c r="EO176" s="62"/>
      <c r="EP176" s="62"/>
      <c r="EQ176" s="62"/>
      <c r="ER176" s="62"/>
      <c r="ES176" s="62"/>
      <c r="ET176" s="62"/>
      <c r="EU176" s="62"/>
      <c r="EV176" s="62"/>
      <c r="EW176" s="62"/>
      <c r="EX176" s="62"/>
      <c r="EY176" s="62"/>
      <c r="EZ176" s="62"/>
      <c r="FA176" s="62"/>
      <c r="FB176" s="62"/>
      <c r="FC176" s="62"/>
      <c r="FD176" s="62"/>
      <c r="FE176" s="62"/>
      <c r="FF176" s="62"/>
      <c r="FG176" s="62"/>
      <c r="FH176" s="62"/>
      <c r="FI176" s="62"/>
      <c r="FJ176" s="62"/>
      <c r="FK176" s="62"/>
      <c r="FL176" s="62"/>
      <c r="FM176" s="62"/>
      <c r="FN176" s="62"/>
      <c r="FO176" s="62"/>
      <c r="FP176" s="62"/>
      <c r="FQ176" s="62"/>
      <c r="FR176" s="62"/>
      <c r="FS176" s="62"/>
      <c r="FT176" s="62"/>
      <c r="FU176" s="62"/>
      <c r="FV176" s="62"/>
      <c r="FW176" s="62"/>
      <c r="FX176" s="62"/>
      <c r="FY176" s="62"/>
      <c r="FZ176" s="62"/>
      <c r="GA176" s="62"/>
      <c r="GB176" s="62"/>
      <c r="GC176" s="62"/>
      <c r="GD176" s="62"/>
      <c r="GE176" s="62"/>
      <c r="GF176" s="62"/>
      <c r="GG176" s="62"/>
      <c r="GH176" s="62"/>
      <c r="GI176" s="62"/>
      <c r="GJ176" s="62"/>
      <c r="GK176" s="62"/>
      <c r="GL176" s="62"/>
      <c r="GM176" s="62"/>
      <c r="GN176" s="62"/>
      <c r="GO176" s="62"/>
      <c r="GP176" s="62"/>
      <c r="GQ176" s="62"/>
      <c r="GR176" s="62"/>
      <c r="GS176" s="62"/>
      <c r="GT176" s="62"/>
      <c r="GU176" s="62"/>
      <c r="GV176" s="62"/>
      <c r="GW176" s="62"/>
      <c r="GX176" s="62"/>
      <c r="GY176" s="62"/>
      <c r="GZ176" s="62"/>
      <c r="HA176" s="62"/>
      <c r="HB176" s="62"/>
      <c r="HC176" s="62"/>
      <c r="HD176" s="62"/>
      <c r="HE176" s="62"/>
      <c r="HF176" s="62"/>
      <c r="HG176" s="62"/>
      <c r="HH176" s="62"/>
      <c r="HI176" s="62"/>
      <c r="HJ176" s="62"/>
      <c r="HK176" s="62"/>
      <c r="HL176" s="62"/>
      <c r="HM176" s="62"/>
      <c r="HN176" s="62"/>
      <c r="HO176" s="62"/>
      <c r="HP176" s="62"/>
      <c r="HQ176" s="62"/>
      <c r="HR176" s="62"/>
      <c r="HS176" s="62"/>
      <c r="HT176" s="62"/>
      <c r="HU176" s="62"/>
      <c r="HV176" s="62"/>
      <c r="HW176" s="62"/>
      <c r="HX176" s="62"/>
      <c r="HY176" s="62"/>
      <c r="HZ176" s="62"/>
      <c r="IA176" s="62"/>
      <c r="IB176" s="62"/>
      <c r="IC176" s="62"/>
      <c r="ID176" s="62"/>
      <c r="IE176" s="62"/>
      <c r="IF176" s="62"/>
      <c r="IG176" s="62"/>
      <c r="IH176" s="62"/>
      <c r="II176" s="62"/>
      <c r="IJ176" s="62"/>
      <c r="IK176" s="62"/>
      <c r="IL176" s="62"/>
      <c r="IM176" s="62"/>
      <c r="IN176" s="62"/>
      <c r="IO176" s="62"/>
      <c r="IP176" s="62"/>
      <c r="IQ176" s="62"/>
      <c r="IR176" s="62"/>
    </row>
    <row r="177" spans="1:252" ht="15.75" x14ac:dyDescent="0.25">
      <c r="A177" s="31"/>
      <c r="B177" s="97" t="s">
        <v>219</v>
      </c>
      <c r="C177" s="97"/>
      <c r="D177" s="31" t="s">
        <v>278</v>
      </c>
      <c r="E177" s="31" t="s">
        <v>488</v>
      </c>
      <c r="F177" s="31">
        <f>[3]July!$E$181*12</f>
        <v>120840</v>
      </c>
      <c r="G177" s="31">
        <v>28800</v>
      </c>
      <c r="H177" s="42">
        <f>ROUND(SUM(F177+G177)*60/100,0)</f>
        <v>89784</v>
      </c>
      <c r="I177" s="42">
        <f>ROUND(SUM(F177+G177)*30/100,0)</f>
        <v>44892</v>
      </c>
      <c r="J177" s="42">
        <f>3000*12</f>
        <v>36000</v>
      </c>
      <c r="M177" s="42">
        <v>3454</v>
      </c>
      <c r="N177" s="102">
        <f>SUM(F177:M177)</f>
        <v>323770</v>
      </c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  <c r="CR177" s="62"/>
      <c r="CS177" s="62"/>
      <c r="CT177" s="62"/>
      <c r="CU177" s="62"/>
      <c r="CV177" s="62"/>
      <c r="CW177" s="62"/>
      <c r="CX177" s="62"/>
      <c r="CY177" s="62"/>
      <c r="CZ177" s="62"/>
      <c r="DA177" s="62"/>
      <c r="DB177" s="62"/>
      <c r="DC177" s="62"/>
      <c r="DD177" s="62"/>
      <c r="DE177" s="62"/>
      <c r="DF177" s="62"/>
      <c r="DG177" s="62"/>
      <c r="DH177" s="62"/>
      <c r="DI177" s="62"/>
      <c r="DJ177" s="62"/>
      <c r="DK177" s="62"/>
      <c r="DL177" s="62"/>
      <c r="DM177" s="62"/>
      <c r="DN177" s="62"/>
      <c r="DO177" s="62"/>
      <c r="DP177" s="62"/>
      <c r="DQ177" s="62"/>
      <c r="DR177" s="62"/>
      <c r="DS177" s="62"/>
      <c r="DT177" s="62"/>
      <c r="DU177" s="62"/>
      <c r="DV177" s="62"/>
      <c r="DW177" s="62"/>
      <c r="DX177" s="62"/>
      <c r="DY177" s="62"/>
      <c r="DZ177" s="62"/>
      <c r="EA177" s="62"/>
      <c r="EB177" s="62"/>
      <c r="EC177" s="62"/>
      <c r="ED177" s="62"/>
      <c r="EE177" s="62"/>
      <c r="EF177" s="62"/>
      <c r="EG177" s="62"/>
      <c r="EH177" s="62"/>
      <c r="EI177" s="62"/>
      <c r="EJ177" s="62"/>
      <c r="EK177" s="62"/>
      <c r="EL177" s="62"/>
      <c r="EM177" s="62"/>
      <c r="EN177" s="62"/>
      <c r="EO177" s="62"/>
      <c r="EP177" s="62"/>
      <c r="EQ177" s="62"/>
      <c r="ER177" s="62"/>
      <c r="ES177" s="62"/>
      <c r="ET177" s="62"/>
      <c r="EU177" s="62"/>
      <c r="EV177" s="62"/>
      <c r="EW177" s="62"/>
      <c r="EX177" s="62"/>
      <c r="EY177" s="62"/>
      <c r="EZ177" s="62"/>
      <c r="FA177" s="62"/>
      <c r="FB177" s="62"/>
      <c r="FC177" s="62"/>
      <c r="FD177" s="62"/>
      <c r="FE177" s="62"/>
      <c r="FF177" s="62"/>
      <c r="FG177" s="62"/>
      <c r="FH177" s="62"/>
      <c r="FI177" s="62"/>
      <c r="FJ177" s="62"/>
      <c r="FK177" s="62"/>
      <c r="FL177" s="62"/>
      <c r="FM177" s="62"/>
      <c r="FN177" s="62"/>
      <c r="FO177" s="62"/>
      <c r="FP177" s="62"/>
      <c r="FQ177" s="62"/>
      <c r="FR177" s="62"/>
      <c r="FS177" s="62"/>
      <c r="FT177" s="62"/>
      <c r="FU177" s="62"/>
      <c r="FV177" s="62"/>
      <c r="FW177" s="62"/>
      <c r="FX177" s="62"/>
      <c r="FY177" s="62"/>
      <c r="FZ177" s="62"/>
      <c r="GA177" s="62"/>
      <c r="GB177" s="62"/>
      <c r="GC177" s="62"/>
      <c r="GD177" s="62"/>
      <c r="GE177" s="62"/>
      <c r="GF177" s="62"/>
      <c r="GG177" s="62"/>
      <c r="GH177" s="62"/>
      <c r="GI177" s="62"/>
      <c r="GJ177" s="62"/>
      <c r="GK177" s="62"/>
      <c r="GL177" s="62"/>
      <c r="GM177" s="62"/>
      <c r="GN177" s="62"/>
      <c r="GO177" s="62"/>
      <c r="GP177" s="62"/>
      <c r="GQ177" s="62"/>
      <c r="GR177" s="62"/>
      <c r="GS177" s="62"/>
      <c r="GT177" s="62"/>
      <c r="GU177" s="62"/>
      <c r="GV177" s="62"/>
      <c r="GW177" s="62"/>
      <c r="GX177" s="62"/>
      <c r="GY177" s="62"/>
      <c r="GZ177" s="62"/>
      <c r="HA177" s="62"/>
      <c r="HB177" s="62"/>
      <c r="HC177" s="62"/>
      <c r="HD177" s="62"/>
      <c r="HE177" s="62"/>
      <c r="HF177" s="62"/>
      <c r="HG177" s="62"/>
      <c r="HH177" s="62"/>
      <c r="HI177" s="62"/>
      <c r="HJ177" s="62"/>
      <c r="HK177" s="62"/>
      <c r="HL177" s="62"/>
      <c r="HM177" s="62"/>
      <c r="HN177" s="62"/>
      <c r="HO177" s="62"/>
      <c r="HP177" s="62"/>
      <c r="HQ177" s="62"/>
      <c r="HR177" s="62"/>
      <c r="HS177" s="62"/>
      <c r="HT177" s="62"/>
      <c r="HU177" s="62"/>
      <c r="HV177" s="62"/>
      <c r="HW177" s="62"/>
      <c r="HX177" s="62"/>
      <c r="HY177" s="62"/>
      <c r="HZ177" s="62"/>
      <c r="IA177" s="62"/>
      <c r="IB177" s="62"/>
      <c r="IC177" s="62"/>
      <c r="ID177" s="62"/>
      <c r="IE177" s="62"/>
      <c r="IF177" s="62"/>
      <c r="IG177" s="62"/>
      <c r="IH177" s="62"/>
      <c r="II177" s="62"/>
      <c r="IJ177" s="62"/>
      <c r="IK177" s="62"/>
      <c r="IL177" s="62"/>
      <c r="IM177" s="62"/>
      <c r="IN177" s="62"/>
      <c r="IO177" s="62"/>
      <c r="IP177" s="62"/>
      <c r="IQ177" s="62"/>
      <c r="IR177" s="62"/>
    </row>
    <row r="178" spans="1:252" ht="15.75" x14ac:dyDescent="0.25">
      <c r="A178" s="31"/>
      <c r="B178" s="97"/>
      <c r="C178" s="97"/>
      <c r="D178" s="31"/>
      <c r="E178" s="31"/>
      <c r="F178" s="31"/>
      <c r="G178" s="31"/>
      <c r="N178" s="10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2"/>
      <c r="CO178" s="62"/>
      <c r="CP178" s="62"/>
      <c r="CQ178" s="62"/>
      <c r="CR178" s="62"/>
      <c r="CS178" s="62"/>
      <c r="CT178" s="62"/>
      <c r="CU178" s="62"/>
      <c r="CV178" s="62"/>
      <c r="CW178" s="62"/>
      <c r="CX178" s="62"/>
      <c r="CY178" s="62"/>
      <c r="CZ178" s="62"/>
      <c r="DA178" s="62"/>
      <c r="DB178" s="62"/>
      <c r="DC178" s="62"/>
      <c r="DD178" s="62"/>
      <c r="DE178" s="62"/>
      <c r="DF178" s="62"/>
      <c r="DG178" s="62"/>
      <c r="DH178" s="62"/>
      <c r="DI178" s="62"/>
      <c r="DJ178" s="62"/>
      <c r="DK178" s="62"/>
      <c r="DL178" s="62"/>
      <c r="DM178" s="62"/>
      <c r="DN178" s="62"/>
      <c r="DO178" s="62"/>
      <c r="DP178" s="62"/>
      <c r="DQ178" s="62"/>
      <c r="DR178" s="62"/>
      <c r="DS178" s="62"/>
      <c r="DT178" s="62"/>
      <c r="DU178" s="62"/>
      <c r="DV178" s="62"/>
      <c r="DW178" s="62"/>
      <c r="DX178" s="62"/>
      <c r="DY178" s="62"/>
      <c r="DZ178" s="62"/>
      <c r="EA178" s="62"/>
      <c r="EB178" s="62"/>
      <c r="EC178" s="62"/>
      <c r="ED178" s="62"/>
      <c r="EE178" s="62"/>
      <c r="EF178" s="62"/>
      <c r="EG178" s="62"/>
      <c r="EH178" s="62"/>
      <c r="EI178" s="62"/>
      <c r="EJ178" s="62"/>
      <c r="EK178" s="62"/>
      <c r="EL178" s="62"/>
      <c r="EM178" s="62"/>
      <c r="EN178" s="62"/>
      <c r="EO178" s="62"/>
      <c r="EP178" s="62"/>
      <c r="EQ178" s="62"/>
      <c r="ER178" s="62"/>
      <c r="ES178" s="62"/>
      <c r="ET178" s="62"/>
      <c r="EU178" s="62"/>
      <c r="EV178" s="62"/>
      <c r="EW178" s="62"/>
      <c r="EX178" s="62"/>
      <c r="EY178" s="62"/>
      <c r="EZ178" s="62"/>
      <c r="FA178" s="62"/>
      <c r="FB178" s="62"/>
      <c r="FC178" s="62"/>
      <c r="FD178" s="62"/>
      <c r="FE178" s="62"/>
      <c r="FF178" s="62"/>
      <c r="FG178" s="62"/>
      <c r="FH178" s="62"/>
      <c r="FI178" s="62"/>
      <c r="FJ178" s="62"/>
      <c r="FK178" s="62"/>
      <c r="FL178" s="62"/>
      <c r="FM178" s="62"/>
      <c r="FN178" s="62"/>
      <c r="FO178" s="62"/>
      <c r="FP178" s="62"/>
      <c r="FQ178" s="62"/>
      <c r="FR178" s="62"/>
      <c r="FS178" s="62"/>
      <c r="FT178" s="62"/>
      <c r="FU178" s="62"/>
      <c r="FV178" s="62"/>
      <c r="FW178" s="62"/>
      <c r="FX178" s="62"/>
      <c r="FY178" s="62"/>
      <c r="FZ178" s="62"/>
      <c r="GA178" s="62"/>
      <c r="GB178" s="62"/>
      <c r="GC178" s="62"/>
      <c r="GD178" s="62"/>
      <c r="GE178" s="62"/>
      <c r="GF178" s="62"/>
      <c r="GG178" s="62"/>
      <c r="GH178" s="62"/>
      <c r="GI178" s="62"/>
      <c r="GJ178" s="62"/>
      <c r="GK178" s="62"/>
      <c r="GL178" s="62"/>
      <c r="GM178" s="62"/>
      <c r="GN178" s="62"/>
      <c r="GO178" s="62"/>
      <c r="GP178" s="62"/>
      <c r="GQ178" s="62"/>
      <c r="GR178" s="62"/>
      <c r="GS178" s="62"/>
      <c r="GT178" s="62"/>
      <c r="GU178" s="62"/>
      <c r="GV178" s="62"/>
      <c r="GW178" s="62"/>
      <c r="GX178" s="62"/>
      <c r="GY178" s="62"/>
      <c r="GZ178" s="62"/>
      <c r="HA178" s="62"/>
      <c r="HB178" s="62"/>
      <c r="HC178" s="62"/>
      <c r="HD178" s="62"/>
      <c r="HE178" s="62"/>
      <c r="HF178" s="62"/>
      <c r="HG178" s="62"/>
      <c r="HH178" s="62"/>
      <c r="HI178" s="62"/>
      <c r="HJ178" s="62"/>
      <c r="HK178" s="62"/>
      <c r="HL178" s="62"/>
      <c r="HM178" s="62"/>
      <c r="HN178" s="62"/>
      <c r="HO178" s="62"/>
      <c r="HP178" s="62"/>
      <c r="HQ178" s="62"/>
      <c r="HR178" s="62"/>
      <c r="HS178" s="62"/>
      <c r="HT178" s="62"/>
      <c r="HU178" s="62"/>
      <c r="HV178" s="62"/>
      <c r="HW178" s="62"/>
      <c r="HX178" s="62"/>
      <c r="HY178" s="62"/>
      <c r="HZ178" s="62"/>
      <c r="IA178" s="62"/>
      <c r="IB178" s="62"/>
      <c r="IC178" s="62"/>
      <c r="ID178" s="62"/>
      <c r="IE178" s="62"/>
      <c r="IF178" s="62"/>
      <c r="IG178" s="62"/>
      <c r="IH178" s="62"/>
      <c r="II178" s="62"/>
      <c r="IJ178" s="62"/>
      <c r="IK178" s="62"/>
      <c r="IL178" s="62"/>
      <c r="IM178" s="62"/>
      <c r="IN178" s="62"/>
      <c r="IO178" s="62"/>
      <c r="IP178" s="62"/>
      <c r="IQ178" s="62"/>
      <c r="IR178" s="62"/>
    </row>
    <row r="179" spans="1:252" ht="15.75" x14ac:dyDescent="0.25">
      <c r="A179" s="31"/>
      <c r="B179" s="97" t="s">
        <v>221</v>
      </c>
      <c r="C179" s="97"/>
      <c r="D179" s="31" t="s">
        <v>279</v>
      </c>
      <c r="E179" s="31" t="s">
        <v>420</v>
      </c>
      <c r="F179" s="31">
        <f>[3]July!$E$183*12</f>
        <v>198600</v>
      </c>
      <c r="G179" s="31">
        <f>4200*12</f>
        <v>50400</v>
      </c>
      <c r="H179" s="42">
        <f>ROUND(SUM(F179+G179)*60/100,0)</f>
        <v>149400</v>
      </c>
      <c r="I179" s="42">
        <f>ROUND(SUM(F179+G179)*30/100,0)</f>
        <v>74700</v>
      </c>
      <c r="J179" s="42">
        <f>3000*12</f>
        <v>36000</v>
      </c>
      <c r="M179" s="42">
        <v>3454</v>
      </c>
      <c r="N179" s="102">
        <f>SUM(F179:M179)</f>
        <v>512554</v>
      </c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  <c r="CR179" s="62"/>
      <c r="CS179" s="62"/>
      <c r="CT179" s="62"/>
      <c r="CU179" s="62"/>
      <c r="CV179" s="62"/>
      <c r="CW179" s="62"/>
      <c r="CX179" s="62"/>
      <c r="CY179" s="62"/>
      <c r="CZ179" s="62"/>
      <c r="DA179" s="62"/>
      <c r="DB179" s="62"/>
      <c r="DC179" s="62"/>
      <c r="DD179" s="62"/>
      <c r="DE179" s="62"/>
      <c r="DF179" s="62"/>
      <c r="DG179" s="62"/>
      <c r="DH179" s="62"/>
      <c r="DI179" s="62"/>
      <c r="DJ179" s="62"/>
      <c r="DK179" s="62"/>
      <c r="DL179" s="62"/>
      <c r="DM179" s="62"/>
      <c r="DN179" s="62"/>
      <c r="DO179" s="62"/>
      <c r="DP179" s="62"/>
      <c r="DQ179" s="62"/>
      <c r="DR179" s="62"/>
      <c r="DS179" s="62"/>
      <c r="DT179" s="62"/>
      <c r="DU179" s="62"/>
      <c r="DV179" s="62"/>
      <c r="DW179" s="62"/>
      <c r="DX179" s="62"/>
      <c r="DY179" s="62"/>
      <c r="DZ179" s="62"/>
      <c r="EA179" s="62"/>
      <c r="EB179" s="62"/>
      <c r="EC179" s="62"/>
      <c r="ED179" s="62"/>
      <c r="EE179" s="62"/>
      <c r="EF179" s="62"/>
      <c r="EG179" s="62"/>
      <c r="EH179" s="62"/>
      <c r="EI179" s="62"/>
      <c r="EJ179" s="62"/>
      <c r="EK179" s="62"/>
      <c r="EL179" s="62"/>
      <c r="EM179" s="62"/>
      <c r="EN179" s="62"/>
      <c r="EO179" s="62"/>
      <c r="EP179" s="62"/>
      <c r="EQ179" s="62"/>
      <c r="ER179" s="62"/>
      <c r="ES179" s="62"/>
      <c r="ET179" s="62"/>
      <c r="EU179" s="62"/>
      <c r="EV179" s="62"/>
      <c r="EW179" s="62"/>
      <c r="EX179" s="62"/>
      <c r="EY179" s="62"/>
      <c r="EZ179" s="62"/>
      <c r="FA179" s="62"/>
      <c r="FB179" s="62"/>
      <c r="FC179" s="62"/>
      <c r="FD179" s="62"/>
      <c r="FE179" s="62"/>
      <c r="FF179" s="62"/>
      <c r="FG179" s="62"/>
      <c r="FH179" s="62"/>
      <c r="FI179" s="62"/>
      <c r="FJ179" s="62"/>
      <c r="FK179" s="62"/>
      <c r="FL179" s="62"/>
      <c r="FM179" s="62"/>
      <c r="FN179" s="62"/>
      <c r="FO179" s="62"/>
      <c r="FP179" s="62"/>
      <c r="FQ179" s="62"/>
      <c r="FR179" s="62"/>
      <c r="FS179" s="62"/>
      <c r="FT179" s="62"/>
      <c r="FU179" s="62"/>
      <c r="FV179" s="62"/>
      <c r="FW179" s="62"/>
      <c r="FX179" s="62"/>
      <c r="FY179" s="62"/>
      <c r="FZ179" s="62"/>
      <c r="GA179" s="62"/>
      <c r="GB179" s="62"/>
      <c r="GC179" s="62"/>
      <c r="GD179" s="62"/>
      <c r="GE179" s="62"/>
      <c r="GF179" s="62"/>
      <c r="GG179" s="62"/>
      <c r="GH179" s="62"/>
      <c r="GI179" s="62"/>
      <c r="GJ179" s="62"/>
      <c r="GK179" s="62"/>
      <c r="GL179" s="62"/>
      <c r="GM179" s="62"/>
      <c r="GN179" s="62"/>
      <c r="GO179" s="62"/>
      <c r="GP179" s="62"/>
      <c r="GQ179" s="62"/>
      <c r="GR179" s="62"/>
      <c r="GS179" s="62"/>
      <c r="GT179" s="62"/>
      <c r="GU179" s="62"/>
      <c r="GV179" s="62"/>
      <c r="GW179" s="62"/>
      <c r="GX179" s="62"/>
      <c r="GY179" s="62"/>
      <c r="GZ179" s="62"/>
      <c r="HA179" s="62"/>
      <c r="HB179" s="62"/>
      <c r="HC179" s="62"/>
      <c r="HD179" s="62"/>
      <c r="HE179" s="62"/>
      <c r="HF179" s="62"/>
      <c r="HG179" s="62"/>
      <c r="HH179" s="62"/>
      <c r="HI179" s="62"/>
      <c r="HJ179" s="62"/>
      <c r="HK179" s="62"/>
      <c r="HL179" s="62"/>
      <c r="HM179" s="62"/>
      <c r="HN179" s="62"/>
      <c r="HO179" s="62"/>
      <c r="HP179" s="62"/>
      <c r="HQ179" s="62"/>
      <c r="HR179" s="62"/>
      <c r="HS179" s="62"/>
      <c r="HT179" s="62"/>
      <c r="HU179" s="62"/>
      <c r="HV179" s="62"/>
      <c r="HW179" s="62"/>
      <c r="HX179" s="62"/>
      <c r="HY179" s="62"/>
      <c r="HZ179" s="62"/>
      <c r="IA179" s="62"/>
      <c r="IB179" s="62"/>
      <c r="IC179" s="62"/>
      <c r="ID179" s="62"/>
      <c r="IE179" s="62"/>
      <c r="IF179" s="62"/>
      <c r="IG179" s="62"/>
      <c r="IH179" s="62"/>
      <c r="II179" s="62"/>
      <c r="IJ179" s="62"/>
      <c r="IK179" s="62"/>
      <c r="IL179" s="62"/>
      <c r="IM179" s="62"/>
      <c r="IN179" s="62"/>
      <c r="IO179" s="62"/>
      <c r="IP179" s="62"/>
      <c r="IQ179" s="62"/>
      <c r="IR179" s="62"/>
    </row>
    <row r="180" spans="1:252" ht="15.75" x14ac:dyDescent="0.25">
      <c r="A180" s="31"/>
      <c r="B180" s="97"/>
      <c r="C180" s="97"/>
      <c r="D180" s="31"/>
      <c r="E180" s="31"/>
      <c r="F180" s="31"/>
      <c r="G180" s="31"/>
      <c r="N180" s="10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  <c r="CR180" s="62"/>
      <c r="CS180" s="62"/>
      <c r="CT180" s="62"/>
      <c r="CU180" s="62"/>
      <c r="CV180" s="62"/>
      <c r="CW180" s="62"/>
      <c r="CX180" s="62"/>
      <c r="CY180" s="62"/>
      <c r="CZ180" s="62"/>
      <c r="DA180" s="62"/>
      <c r="DB180" s="62"/>
      <c r="DC180" s="62"/>
      <c r="DD180" s="62"/>
      <c r="DE180" s="62"/>
      <c r="DF180" s="62"/>
      <c r="DG180" s="62"/>
      <c r="DH180" s="62"/>
      <c r="DI180" s="62"/>
      <c r="DJ180" s="62"/>
      <c r="DK180" s="62"/>
      <c r="DL180" s="62"/>
      <c r="DM180" s="62"/>
      <c r="DN180" s="62"/>
      <c r="DO180" s="62"/>
      <c r="DP180" s="62"/>
      <c r="DQ180" s="62"/>
      <c r="DR180" s="62"/>
      <c r="DS180" s="62"/>
      <c r="DT180" s="62"/>
      <c r="DU180" s="62"/>
      <c r="DV180" s="62"/>
      <c r="DW180" s="62"/>
      <c r="DX180" s="62"/>
      <c r="DY180" s="62"/>
      <c r="DZ180" s="62"/>
      <c r="EA180" s="62"/>
      <c r="EB180" s="62"/>
      <c r="EC180" s="62"/>
      <c r="ED180" s="62"/>
      <c r="EE180" s="62"/>
      <c r="EF180" s="62"/>
      <c r="EG180" s="62"/>
      <c r="EH180" s="62"/>
      <c r="EI180" s="62"/>
      <c r="EJ180" s="62"/>
      <c r="EK180" s="62"/>
      <c r="EL180" s="62"/>
      <c r="EM180" s="62"/>
      <c r="EN180" s="62"/>
      <c r="EO180" s="62"/>
      <c r="EP180" s="62"/>
      <c r="EQ180" s="62"/>
      <c r="ER180" s="62"/>
      <c r="ES180" s="62"/>
      <c r="ET180" s="62"/>
      <c r="EU180" s="62"/>
      <c r="EV180" s="62"/>
      <c r="EW180" s="62"/>
      <c r="EX180" s="62"/>
      <c r="EY180" s="62"/>
      <c r="EZ180" s="62"/>
      <c r="FA180" s="62"/>
      <c r="FB180" s="62"/>
      <c r="FC180" s="62"/>
      <c r="FD180" s="62"/>
      <c r="FE180" s="62"/>
      <c r="FF180" s="62"/>
      <c r="FG180" s="62"/>
      <c r="FH180" s="62"/>
      <c r="FI180" s="62"/>
      <c r="FJ180" s="62"/>
      <c r="FK180" s="62"/>
      <c r="FL180" s="62"/>
      <c r="FM180" s="62"/>
      <c r="FN180" s="62"/>
      <c r="FO180" s="62"/>
      <c r="FP180" s="62"/>
      <c r="FQ180" s="62"/>
      <c r="FR180" s="62"/>
      <c r="FS180" s="62"/>
      <c r="FT180" s="62"/>
      <c r="FU180" s="62"/>
      <c r="FV180" s="62"/>
      <c r="FW180" s="62"/>
      <c r="FX180" s="62"/>
      <c r="FY180" s="62"/>
      <c r="FZ180" s="62"/>
      <c r="GA180" s="62"/>
      <c r="GB180" s="62"/>
      <c r="GC180" s="62"/>
      <c r="GD180" s="62"/>
      <c r="GE180" s="62"/>
      <c r="GF180" s="62"/>
      <c r="GG180" s="62"/>
      <c r="GH180" s="62"/>
      <c r="GI180" s="62"/>
      <c r="GJ180" s="62"/>
      <c r="GK180" s="62"/>
      <c r="GL180" s="62"/>
      <c r="GM180" s="62"/>
      <c r="GN180" s="62"/>
      <c r="GO180" s="62"/>
      <c r="GP180" s="62"/>
      <c r="GQ180" s="62"/>
      <c r="GR180" s="62"/>
      <c r="GS180" s="62"/>
      <c r="GT180" s="62"/>
      <c r="GU180" s="62"/>
      <c r="GV180" s="62"/>
      <c r="GW180" s="62"/>
      <c r="GX180" s="62"/>
      <c r="GY180" s="62"/>
      <c r="GZ180" s="62"/>
      <c r="HA180" s="62"/>
      <c r="HB180" s="62"/>
      <c r="HC180" s="62"/>
      <c r="HD180" s="62"/>
      <c r="HE180" s="62"/>
      <c r="HF180" s="62"/>
      <c r="HG180" s="62"/>
      <c r="HH180" s="62"/>
      <c r="HI180" s="62"/>
      <c r="HJ180" s="62"/>
      <c r="HK180" s="62"/>
      <c r="HL180" s="62"/>
      <c r="HM180" s="62"/>
      <c r="HN180" s="62"/>
      <c r="HO180" s="62"/>
      <c r="HP180" s="62"/>
      <c r="HQ180" s="62"/>
      <c r="HR180" s="62"/>
      <c r="HS180" s="62"/>
      <c r="HT180" s="62"/>
      <c r="HU180" s="62"/>
      <c r="HV180" s="62"/>
      <c r="HW180" s="62"/>
      <c r="HX180" s="62"/>
      <c r="HY180" s="62"/>
      <c r="HZ180" s="62"/>
      <c r="IA180" s="62"/>
      <c r="IB180" s="62"/>
      <c r="IC180" s="62"/>
      <c r="ID180" s="62"/>
      <c r="IE180" s="62"/>
      <c r="IF180" s="62"/>
      <c r="IG180" s="62"/>
      <c r="IH180" s="62"/>
      <c r="II180" s="62"/>
      <c r="IJ180" s="62"/>
      <c r="IK180" s="62"/>
      <c r="IL180" s="62"/>
      <c r="IM180" s="62"/>
      <c r="IN180" s="62"/>
      <c r="IO180" s="62"/>
      <c r="IP180" s="62"/>
      <c r="IQ180" s="62"/>
      <c r="IR180" s="62"/>
    </row>
    <row r="181" spans="1:252" ht="15.75" x14ac:dyDescent="0.25">
      <c r="A181" s="31"/>
      <c r="B181" s="97" t="s">
        <v>223</v>
      </c>
      <c r="C181" s="97"/>
      <c r="D181" s="31" t="s">
        <v>280</v>
      </c>
      <c r="E181" s="31" t="s">
        <v>420</v>
      </c>
      <c r="F181" s="31">
        <f>[3]July!$E$151*12</f>
        <v>70320</v>
      </c>
      <c r="G181" s="31">
        <f>4200*12</f>
        <v>50400</v>
      </c>
      <c r="H181" s="42">
        <f>ROUND(SUM(F181+G181)*60/100,0)</f>
        <v>72432</v>
      </c>
      <c r="I181" s="42">
        <f>ROUND(SUM(F181+G181)*30/100,0)</f>
        <v>36216</v>
      </c>
      <c r="J181" s="42">
        <f>3000*12</f>
        <v>36000</v>
      </c>
      <c r="M181" s="42">
        <v>3454</v>
      </c>
      <c r="N181" s="102">
        <f>SUM(F181:M181)</f>
        <v>268822</v>
      </c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2"/>
      <c r="CO181" s="62"/>
      <c r="CP181" s="62"/>
      <c r="CQ181" s="62"/>
      <c r="CR181" s="62"/>
      <c r="CS181" s="62"/>
      <c r="CT181" s="62"/>
      <c r="CU181" s="62"/>
      <c r="CV181" s="62"/>
      <c r="CW181" s="62"/>
      <c r="CX181" s="62"/>
      <c r="CY181" s="62"/>
      <c r="CZ181" s="62"/>
      <c r="DA181" s="62"/>
      <c r="DB181" s="62"/>
      <c r="DC181" s="62"/>
      <c r="DD181" s="62"/>
      <c r="DE181" s="62"/>
      <c r="DF181" s="62"/>
      <c r="DG181" s="62"/>
      <c r="DH181" s="62"/>
      <c r="DI181" s="62"/>
      <c r="DJ181" s="62"/>
      <c r="DK181" s="62"/>
      <c r="DL181" s="62"/>
      <c r="DM181" s="62"/>
      <c r="DN181" s="62"/>
      <c r="DO181" s="62"/>
      <c r="DP181" s="62"/>
      <c r="DQ181" s="62"/>
      <c r="DR181" s="62"/>
      <c r="DS181" s="62"/>
      <c r="DT181" s="62"/>
      <c r="DU181" s="62"/>
      <c r="DV181" s="62"/>
      <c r="DW181" s="62"/>
      <c r="DX181" s="62"/>
      <c r="DY181" s="62"/>
      <c r="DZ181" s="62"/>
      <c r="EA181" s="62"/>
      <c r="EB181" s="62"/>
      <c r="EC181" s="62"/>
      <c r="ED181" s="62"/>
      <c r="EE181" s="62"/>
      <c r="EF181" s="62"/>
      <c r="EG181" s="62"/>
      <c r="EH181" s="62"/>
      <c r="EI181" s="62"/>
      <c r="EJ181" s="62"/>
      <c r="EK181" s="62"/>
      <c r="EL181" s="62"/>
      <c r="EM181" s="62"/>
      <c r="EN181" s="62"/>
      <c r="EO181" s="62"/>
      <c r="EP181" s="62"/>
      <c r="EQ181" s="62"/>
      <c r="ER181" s="62"/>
      <c r="ES181" s="62"/>
      <c r="ET181" s="62"/>
      <c r="EU181" s="62"/>
      <c r="EV181" s="62"/>
      <c r="EW181" s="62"/>
      <c r="EX181" s="62"/>
      <c r="EY181" s="62"/>
      <c r="EZ181" s="62"/>
      <c r="FA181" s="62"/>
      <c r="FB181" s="62"/>
      <c r="FC181" s="62"/>
      <c r="FD181" s="62"/>
      <c r="FE181" s="62"/>
      <c r="FF181" s="62"/>
      <c r="FG181" s="62"/>
      <c r="FH181" s="62"/>
      <c r="FI181" s="62"/>
      <c r="FJ181" s="62"/>
      <c r="FK181" s="62"/>
      <c r="FL181" s="62"/>
      <c r="FM181" s="62"/>
      <c r="FN181" s="62"/>
      <c r="FO181" s="62"/>
      <c r="FP181" s="62"/>
      <c r="FQ181" s="62"/>
      <c r="FR181" s="62"/>
      <c r="FS181" s="62"/>
      <c r="FT181" s="62"/>
      <c r="FU181" s="62"/>
      <c r="FV181" s="62"/>
      <c r="FW181" s="62"/>
      <c r="FX181" s="62"/>
      <c r="FY181" s="62"/>
      <c r="FZ181" s="62"/>
      <c r="GA181" s="62"/>
      <c r="GB181" s="62"/>
      <c r="GC181" s="62"/>
      <c r="GD181" s="62"/>
      <c r="GE181" s="62"/>
      <c r="GF181" s="62"/>
      <c r="GG181" s="62"/>
      <c r="GH181" s="62"/>
      <c r="GI181" s="62"/>
      <c r="GJ181" s="62"/>
      <c r="GK181" s="62"/>
      <c r="GL181" s="62"/>
      <c r="GM181" s="62"/>
      <c r="GN181" s="62"/>
      <c r="GO181" s="62"/>
      <c r="GP181" s="62"/>
      <c r="GQ181" s="62"/>
      <c r="GR181" s="62"/>
      <c r="GS181" s="62"/>
      <c r="GT181" s="62"/>
      <c r="GU181" s="62"/>
      <c r="GV181" s="62"/>
      <c r="GW181" s="62"/>
      <c r="GX181" s="62"/>
      <c r="GY181" s="62"/>
      <c r="GZ181" s="62"/>
      <c r="HA181" s="62"/>
      <c r="HB181" s="62"/>
      <c r="HC181" s="62"/>
      <c r="HD181" s="62"/>
      <c r="HE181" s="62"/>
      <c r="HF181" s="62"/>
      <c r="HG181" s="62"/>
      <c r="HH181" s="62"/>
      <c r="HI181" s="62"/>
      <c r="HJ181" s="62"/>
      <c r="HK181" s="62"/>
      <c r="HL181" s="62"/>
      <c r="HM181" s="62"/>
      <c r="HN181" s="62"/>
      <c r="HO181" s="62"/>
      <c r="HP181" s="62"/>
      <c r="HQ181" s="62"/>
      <c r="HR181" s="62"/>
      <c r="HS181" s="62"/>
      <c r="HT181" s="62"/>
      <c r="HU181" s="62"/>
      <c r="HV181" s="62"/>
      <c r="HW181" s="62"/>
      <c r="HX181" s="62"/>
      <c r="HY181" s="62"/>
      <c r="HZ181" s="62"/>
      <c r="IA181" s="62"/>
      <c r="IB181" s="62"/>
      <c r="IC181" s="62"/>
      <c r="ID181" s="62"/>
      <c r="IE181" s="62"/>
      <c r="IF181" s="62"/>
      <c r="IG181" s="62"/>
      <c r="IH181" s="62"/>
      <c r="II181" s="62"/>
      <c r="IJ181" s="62"/>
      <c r="IK181" s="62"/>
      <c r="IL181" s="62"/>
      <c r="IM181" s="62"/>
      <c r="IN181" s="62"/>
      <c r="IO181" s="62"/>
      <c r="IP181" s="62"/>
      <c r="IQ181" s="62"/>
      <c r="IR181" s="62"/>
    </row>
    <row r="182" spans="1:252" ht="15.75" x14ac:dyDescent="0.25">
      <c r="A182" s="31"/>
      <c r="B182" s="97"/>
      <c r="C182" s="97"/>
      <c r="D182" s="31"/>
      <c r="E182" s="31"/>
      <c r="F182" s="31"/>
      <c r="G182" s="31"/>
      <c r="N182" s="10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2"/>
      <c r="CP182" s="62"/>
      <c r="CQ182" s="62"/>
      <c r="CR182" s="62"/>
      <c r="CS182" s="62"/>
      <c r="CT182" s="62"/>
      <c r="CU182" s="62"/>
      <c r="CV182" s="62"/>
      <c r="CW182" s="62"/>
      <c r="CX182" s="62"/>
      <c r="CY182" s="62"/>
      <c r="CZ182" s="62"/>
      <c r="DA182" s="62"/>
      <c r="DB182" s="62"/>
      <c r="DC182" s="62"/>
      <c r="DD182" s="62"/>
      <c r="DE182" s="62"/>
      <c r="DF182" s="62"/>
      <c r="DG182" s="62"/>
      <c r="DH182" s="62"/>
      <c r="DI182" s="62"/>
      <c r="DJ182" s="62"/>
      <c r="DK182" s="62"/>
      <c r="DL182" s="62"/>
      <c r="DM182" s="62"/>
      <c r="DN182" s="62"/>
      <c r="DO182" s="62"/>
      <c r="DP182" s="62"/>
      <c r="DQ182" s="62"/>
      <c r="DR182" s="62"/>
      <c r="DS182" s="62"/>
      <c r="DT182" s="62"/>
      <c r="DU182" s="62"/>
      <c r="DV182" s="62"/>
      <c r="DW182" s="62"/>
      <c r="DX182" s="62"/>
      <c r="DY182" s="62"/>
      <c r="DZ182" s="62"/>
      <c r="EA182" s="62"/>
      <c r="EB182" s="62"/>
      <c r="EC182" s="62"/>
      <c r="ED182" s="62"/>
      <c r="EE182" s="62"/>
      <c r="EF182" s="62"/>
      <c r="EG182" s="62"/>
      <c r="EH182" s="62"/>
      <c r="EI182" s="62"/>
      <c r="EJ182" s="62"/>
      <c r="EK182" s="62"/>
      <c r="EL182" s="62"/>
      <c r="EM182" s="62"/>
      <c r="EN182" s="62"/>
      <c r="EO182" s="62"/>
      <c r="EP182" s="62"/>
      <c r="EQ182" s="62"/>
      <c r="ER182" s="62"/>
      <c r="ES182" s="62"/>
      <c r="ET182" s="62"/>
      <c r="EU182" s="62"/>
      <c r="EV182" s="62"/>
      <c r="EW182" s="62"/>
      <c r="EX182" s="62"/>
      <c r="EY182" s="62"/>
      <c r="EZ182" s="62"/>
      <c r="FA182" s="62"/>
      <c r="FB182" s="62"/>
      <c r="FC182" s="62"/>
      <c r="FD182" s="62"/>
      <c r="FE182" s="62"/>
      <c r="FF182" s="62"/>
      <c r="FG182" s="62"/>
      <c r="FH182" s="62"/>
      <c r="FI182" s="62"/>
      <c r="FJ182" s="62"/>
      <c r="FK182" s="62"/>
      <c r="FL182" s="62"/>
      <c r="FM182" s="62"/>
      <c r="FN182" s="62"/>
      <c r="FO182" s="62"/>
      <c r="FP182" s="62"/>
      <c r="FQ182" s="62"/>
      <c r="FR182" s="62"/>
      <c r="FS182" s="62"/>
      <c r="FT182" s="62"/>
      <c r="FU182" s="62"/>
      <c r="FV182" s="62"/>
      <c r="FW182" s="62"/>
      <c r="FX182" s="62"/>
      <c r="FY182" s="62"/>
      <c r="FZ182" s="62"/>
      <c r="GA182" s="62"/>
      <c r="GB182" s="62"/>
      <c r="GC182" s="62"/>
      <c r="GD182" s="62"/>
      <c r="GE182" s="62"/>
      <c r="GF182" s="62"/>
      <c r="GG182" s="62"/>
      <c r="GH182" s="62"/>
      <c r="GI182" s="62"/>
      <c r="GJ182" s="62"/>
      <c r="GK182" s="62"/>
      <c r="GL182" s="62"/>
      <c r="GM182" s="62"/>
      <c r="GN182" s="62"/>
      <c r="GO182" s="62"/>
      <c r="GP182" s="62"/>
      <c r="GQ182" s="62"/>
      <c r="GR182" s="62"/>
      <c r="GS182" s="62"/>
      <c r="GT182" s="62"/>
      <c r="GU182" s="62"/>
      <c r="GV182" s="62"/>
      <c r="GW182" s="62"/>
      <c r="GX182" s="62"/>
      <c r="GY182" s="62"/>
      <c r="GZ182" s="62"/>
      <c r="HA182" s="62"/>
      <c r="HB182" s="62"/>
      <c r="HC182" s="62"/>
      <c r="HD182" s="62"/>
      <c r="HE182" s="62"/>
      <c r="HF182" s="62"/>
      <c r="HG182" s="62"/>
      <c r="HH182" s="62"/>
      <c r="HI182" s="62"/>
      <c r="HJ182" s="62"/>
      <c r="HK182" s="62"/>
      <c r="HL182" s="62"/>
      <c r="HM182" s="62"/>
      <c r="HN182" s="62"/>
      <c r="HO182" s="62"/>
      <c r="HP182" s="62"/>
      <c r="HQ182" s="62"/>
      <c r="HR182" s="62"/>
      <c r="HS182" s="62"/>
      <c r="HT182" s="62"/>
      <c r="HU182" s="62"/>
      <c r="HV182" s="62"/>
      <c r="HW182" s="62"/>
      <c r="HX182" s="62"/>
      <c r="HY182" s="62"/>
      <c r="HZ182" s="62"/>
      <c r="IA182" s="62"/>
      <c r="IB182" s="62"/>
      <c r="IC182" s="62"/>
      <c r="ID182" s="62"/>
      <c r="IE182" s="62"/>
      <c r="IF182" s="62"/>
      <c r="IG182" s="62"/>
      <c r="IH182" s="62"/>
      <c r="II182" s="62"/>
      <c r="IJ182" s="62"/>
      <c r="IK182" s="62"/>
      <c r="IL182" s="62"/>
      <c r="IM182" s="62"/>
      <c r="IN182" s="62"/>
      <c r="IO182" s="62"/>
      <c r="IP182" s="62"/>
      <c r="IQ182" s="62"/>
      <c r="IR182" s="62"/>
    </row>
    <row r="183" spans="1:252" ht="15.75" x14ac:dyDescent="0.25">
      <c r="A183" s="31"/>
      <c r="B183" s="97" t="s">
        <v>225</v>
      </c>
      <c r="C183" s="97"/>
      <c r="D183" s="31" t="s">
        <v>281</v>
      </c>
      <c r="E183" s="31" t="s">
        <v>420</v>
      </c>
      <c r="F183" s="31">
        <f>[3]July!$E$187*12</f>
        <v>194160</v>
      </c>
      <c r="G183" s="31">
        <f>4200*12</f>
        <v>50400</v>
      </c>
      <c r="H183" s="42">
        <f>ROUND(SUM(F183+G183)*60/100,0)</f>
        <v>146736</v>
      </c>
      <c r="I183" s="42">
        <f>ROUND(SUM(F183+G183)*30/100,0)</f>
        <v>73368</v>
      </c>
      <c r="J183" s="42">
        <f>3000*12</f>
        <v>36000</v>
      </c>
      <c r="M183" s="42">
        <v>3454</v>
      </c>
      <c r="N183" s="102">
        <f>SUM(F183:M183)</f>
        <v>504118</v>
      </c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62"/>
      <c r="CQ183" s="62"/>
      <c r="CR183" s="62"/>
      <c r="CS183" s="62"/>
      <c r="CT183" s="62"/>
      <c r="CU183" s="62"/>
      <c r="CV183" s="62"/>
      <c r="CW183" s="62"/>
      <c r="CX183" s="62"/>
      <c r="CY183" s="62"/>
      <c r="CZ183" s="62"/>
      <c r="DA183" s="62"/>
      <c r="DB183" s="62"/>
      <c r="DC183" s="62"/>
      <c r="DD183" s="62"/>
      <c r="DE183" s="62"/>
      <c r="DF183" s="62"/>
      <c r="DG183" s="62"/>
      <c r="DH183" s="62"/>
      <c r="DI183" s="62"/>
      <c r="DJ183" s="62"/>
      <c r="DK183" s="62"/>
      <c r="DL183" s="62"/>
      <c r="DM183" s="62"/>
      <c r="DN183" s="62"/>
      <c r="DO183" s="62"/>
      <c r="DP183" s="62"/>
      <c r="DQ183" s="62"/>
      <c r="DR183" s="62"/>
      <c r="DS183" s="62"/>
      <c r="DT183" s="62"/>
      <c r="DU183" s="62"/>
      <c r="DV183" s="62"/>
      <c r="DW183" s="62"/>
      <c r="DX183" s="62"/>
      <c r="DY183" s="62"/>
      <c r="DZ183" s="62"/>
      <c r="EA183" s="62"/>
      <c r="EB183" s="62"/>
      <c r="EC183" s="62"/>
      <c r="ED183" s="62"/>
      <c r="EE183" s="62"/>
      <c r="EF183" s="62"/>
      <c r="EG183" s="62"/>
      <c r="EH183" s="62"/>
      <c r="EI183" s="62"/>
      <c r="EJ183" s="62"/>
      <c r="EK183" s="62"/>
      <c r="EL183" s="62"/>
      <c r="EM183" s="62"/>
      <c r="EN183" s="62"/>
      <c r="EO183" s="62"/>
      <c r="EP183" s="62"/>
      <c r="EQ183" s="62"/>
      <c r="ER183" s="62"/>
      <c r="ES183" s="62"/>
      <c r="ET183" s="62"/>
      <c r="EU183" s="62"/>
      <c r="EV183" s="62"/>
      <c r="EW183" s="62"/>
      <c r="EX183" s="62"/>
      <c r="EY183" s="62"/>
      <c r="EZ183" s="62"/>
      <c r="FA183" s="62"/>
      <c r="FB183" s="62"/>
      <c r="FC183" s="62"/>
      <c r="FD183" s="62"/>
      <c r="FE183" s="62"/>
      <c r="FF183" s="62"/>
      <c r="FG183" s="62"/>
      <c r="FH183" s="62"/>
      <c r="FI183" s="62"/>
      <c r="FJ183" s="62"/>
      <c r="FK183" s="62"/>
      <c r="FL183" s="62"/>
      <c r="FM183" s="62"/>
      <c r="FN183" s="62"/>
      <c r="FO183" s="62"/>
      <c r="FP183" s="62"/>
      <c r="FQ183" s="62"/>
      <c r="FR183" s="62"/>
      <c r="FS183" s="62"/>
      <c r="FT183" s="62"/>
      <c r="FU183" s="62"/>
      <c r="FV183" s="62"/>
      <c r="FW183" s="62"/>
      <c r="FX183" s="62"/>
      <c r="FY183" s="62"/>
      <c r="FZ183" s="62"/>
      <c r="GA183" s="62"/>
      <c r="GB183" s="62"/>
      <c r="GC183" s="62"/>
      <c r="GD183" s="62"/>
      <c r="GE183" s="62"/>
      <c r="GF183" s="62"/>
      <c r="GG183" s="62"/>
      <c r="GH183" s="62"/>
      <c r="GI183" s="62"/>
      <c r="GJ183" s="62"/>
      <c r="GK183" s="62"/>
      <c r="GL183" s="62"/>
      <c r="GM183" s="62"/>
      <c r="GN183" s="62"/>
      <c r="GO183" s="62"/>
      <c r="GP183" s="62"/>
      <c r="GQ183" s="62"/>
      <c r="GR183" s="62"/>
      <c r="GS183" s="62"/>
      <c r="GT183" s="62"/>
      <c r="GU183" s="62"/>
      <c r="GV183" s="62"/>
      <c r="GW183" s="62"/>
      <c r="GX183" s="62"/>
      <c r="GY183" s="62"/>
      <c r="GZ183" s="62"/>
      <c r="HA183" s="62"/>
      <c r="HB183" s="62"/>
      <c r="HC183" s="62"/>
      <c r="HD183" s="62"/>
      <c r="HE183" s="62"/>
      <c r="HF183" s="62"/>
      <c r="HG183" s="62"/>
      <c r="HH183" s="62"/>
      <c r="HI183" s="62"/>
      <c r="HJ183" s="62"/>
      <c r="HK183" s="62"/>
      <c r="HL183" s="62"/>
      <c r="HM183" s="62"/>
      <c r="HN183" s="62"/>
      <c r="HO183" s="62"/>
      <c r="HP183" s="62"/>
      <c r="HQ183" s="62"/>
      <c r="HR183" s="62"/>
      <c r="HS183" s="62"/>
      <c r="HT183" s="62"/>
      <c r="HU183" s="62"/>
      <c r="HV183" s="62"/>
      <c r="HW183" s="62"/>
      <c r="HX183" s="62"/>
      <c r="HY183" s="62"/>
      <c r="HZ183" s="62"/>
      <c r="IA183" s="62"/>
      <c r="IB183" s="62"/>
      <c r="IC183" s="62"/>
      <c r="ID183" s="62"/>
      <c r="IE183" s="62"/>
      <c r="IF183" s="62"/>
      <c r="IG183" s="62"/>
      <c r="IH183" s="62"/>
      <c r="II183" s="62"/>
      <c r="IJ183" s="62"/>
      <c r="IK183" s="62"/>
      <c r="IL183" s="62"/>
      <c r="IM183" s="62"/>
      <c r="IN183" s="62"/>
      <c r="IO183" s="62"/>
      <c r="IP183" s="62"/>
      <c r="IQ183" s="62"/>
      <c r="IR183" s="62"/>
    </row>
    <row r="184" spans="1:252" ht="15.75" x14ac:dyDescent="0.25">
      <c r="A184" s="31"/>
      <c r="B184" s="97"/>
      <c r="C184" s="97"/>
      <c r="D184" s="31"/>
      <c r="E184" s="31"/>
      <c r="F184" s="31"/>
      <c r="G184" s="31"/>
      <c r="N184" s="10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62"/>
      <c r="CQ184" s="62"/>
      <c r="CR184" s="62"/>
      <c r="CS184" s="62"/>
      <c r="CT184" s="62"/>
      <c r="CU184" s="62"/>
      <c r="CV184" s="62"/>
      <c r="CW184" s="62"/>
      <c r="CX184" s="62"/>
      <c r="CY184" s="62"/>
      <c r="CZ184" s="62"/>
      <c r="DA184" s="62"/>
      <c r="DB184" s="62"/>
      <c r="DC184" s="62"/>
      <c r="DD184" s="62"/>
      <c r="DE184" s="62"/>
      <c r="DF184" s="62"/>
      <c r="DG184" s="62"/>
      <c r="DH184" s="62"/>
      <c r="DI184" s="62"/>
      <c r="DJ184" s="62"/>
      <c r="DK184" s="62"/>
      <c r="DL184" s="62"/>
      <c r="DM184" s="62"/>
      <c r="DN184" s="62"/>
      <c r="DO184" s="62"/>
      <c r="DP184" s="62"/>
      <c r="DQ184" s="62"/>
      <c r="DR184" s="62"/>
      <c r="DS184" s="62"/>
      <c r="DT184" s="62"/>
      <c r="DU184" s="62"/>
      <c r="DV184" s="62"/>
      <c r="DW184" s="62"/>
      <c r="DX184" s="62"/>
      <c r="DY184" s="62"/>
      <c r="DZ184" s="62"/>
      <c r="EA184" s="62"/>
      <c r="EB184" s="62"/>
      <c r="EC184" s="62"/>
      <c r="ED184" s="62"/>
      <c r="EE184" s="62"/>
      <c r="EF184" s="62"/>
      <c r="EG184" s="62"/>
      <c r="EH184" s="62"/>
      <c r="EI184" s="62"/>
      <c r="EJ184" s="62"/>
      <c r="EK184" s="62"/>
      <c r="EL184" s="62"/>
      <c r="EM184" s="62"/>
      <c r="EN184" s="62"/>
      <c r="EO184" s="62"/>
      <c r="EP184" s="62"/>
      <c r="EQ184" s="62"/>
      <c r="ER184" s="62"/>
      <c r="ES184" s="62"/>
      <c r="ET184" s="62"/>
      <c r="EU184" s="62"/>
      <c r="EV184" s="62"/>
      <c r="EW184" s="62"/>
      <c r="EX184" s="62"/>
      <c r="EY184" s="62"/>
      <c r="EZ184" s="62"/>
      <c r="FA184" s="62"/>
      <c r="FB184" s="62"/>
      <c r="FC184" s="62"/>
      <c r="FD184" s="62"/>
      <c r="FE184" s="62"/>
      <c r="FF184" s="62"/>
      <c r="FG184" s="62"/>
      <c r="FH184" s="62"/>
      <c r="FI184" s="62"/>
      <c r="FJ184" s="62"/>
      <c r="FK184" s="62"/>
      <c r="FL184" s="62"/>
      <c r="FM184" s="62"/>
      <c r="FN184" s="62"/>
      <c r="FO184" s="62"/>
      <c r="FP184" s="62"/>
      <c r="FQ184" s="62"/>
      <c r="FR184" s="62"/>
      <c r="FS184" s="62"/>
      <c r="FT184" s="62"/>
      <c r="FU184" s="62"/>
      <c r="FV184" s="62"/>
      <c r="FW184" s="62"/>
      <c r="FX184" s="62"/>
      <c r="FY184" s="62"/>
      <c r="FZ184" s="62"/>
      <c r="GA184" s="62"/>
      <c r="GB184" s="62"/>
      <c r="GC184" s="62"/>
      <c r="GD184" s="62"/>
      <c r="GE184" s="62"/>
      <c r="GF184" s="62"/>
      <c r="GG184" s="62"/>
      <c r="GH184" s="62"/>
      <c r="GI184" s="62"/>
      <c r="GJ184" s="62"/>
      <c r="GK184" s="62"/>
      <c r="GL184" s="62"/>
      <c r="GM184" s="62"/>
      <c r="GN184" s="62"/>
      <c r="GO184" s="62"/>
      <c r="GP184" s="62"/>
      <c r="GQ184" s="62"/>
      <c r="GR184" s="62"/>
      <c r="GS184" s="62"/>
      <c r="GT184" s="62"/>
      <c r="GU184" s="62"/>
      <c r="GV184" s="62"/>
      <c r="GW184" s="62"/>
      <c r="GX184" s="62"/>
      <c r="GY184" s="62"/>
      <c r="GZ184" s="62"/>
      <c r="HA184" s="62"/>
      <c r="HB184" s="62"/>
      <c r="HC184" s="62"/>
      <c r="HD184" s="62"/>
      <c r="HE184" s="62"/>
      <c r="HF184" s="62"/>
      <c r="HG184" s="62"/>
      <c r="HH184" s="62"/>
      <c r="HI184" s="62"/>
      <c r="HJ184" s="62"/>
      <c r="HK184" s="62"/>
      <c r="HL184" s="62"/>
      <c r="HM184" s="62"/>
      <c r="HN184" s="62"/>
      <c r="HO184" s="62"/>
      <c r="HP184" s="62"/>
      <c r="HQ184" s="62"/>
      <c r="HR184" s="62"/>
      <c r="HS184" s="62"/>
      <c r="HT184" s="62"/>
      <c r="HU184" s="62"/>
      <c r="HV184" s="62"/>
      <c r="HW184" s="62"/>
      <c r="HX184" s="62"/>
      <c r="HY184" s="62"/>
      <c r="HZ184" s="62"/>
      <c r="IA184" s="62"/>
      <c r="IB184" s="62"/>
      <c r="IC184" s="62"/>
      <c r="ID184" s="62"/>
      <c r="IE184" s="62"/>
      <c r="IF184" s="62"/>
      <c r="IG184" s="62"/>
      <c r="IH184" s="62"/>
      <c r="II184" s="62"/>
      <c r="IJ184" s="62"/>
      <c r="IK184" s="62"/>
      <c r="IL184" s="62"/>
      <c r="IM184" s="62"/>
      <c r="IN184" s="62"/>
      <c r="IO184" s="62"/>
      <c r="IP184" s="62"/>
      <c r="IQ184" s="62"/>
      <c r="IR184" s="62"/>
    </row>
    <row r="185" spans="1:252" ht="15.75" x14ac:dyDescent="0.25">
      <c r="A185" s="31"/>
      <c r="B185" s="97" t="s">
        <v>227</v>
      </c>
      <c r="C185" s="97"/>
      <c r="D185" s="31" t="s">
        <v>282</v>
      </c>
      <c r="E185" s="31" t="s">
        <v>488</v>
      </c>
      <c r="F185" s="31">
        <f>[3]July!$E$189*12</f>
        <v>127944</v>
      </c>
      <c r="G185" s="31">
        <v>28800</v>
      </c>
      <c r="H185" s="42">
        <f>ROUND(SUM(F185+G185)*60/100,0)</f>
        <v>94046</v>
      </c>
      <c r="I185" s="42">
        <f>ROUND(SUM(F185+G185)*30/100,0)</f>
        <v>47023</v>
      </c>
      <c r="J185" s="42">
        <f>3000*12</f>
        <v>36000</v>
      </c>
      <c r="M185" s="42">
        <v>3454</v>
      </c>
      <c r="N185" s="102">
        <f>SUM(F185:M185)</f>
        <v>337267</v>
      </c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62"/>
      <c r="CQ185" s="62"/>
      <c r="CR185" s="62"/>
      <c r="CS185" s="62"/>
      <c r="CT185" s="62"/>
      <c r="CU185" s="62"/>
      <c r="CV185" s="62"/>
      <c r="CW185" s="62"/>
      <c r="CX185" s="62"/>
      <c r="CY185" s="62"/>
      <c r="CZ185" s="62"/>
      <c r="DA185" s="62"/>
      <c r="DB185" s="62"/>
      <c r="DC185" s="62"/>
      <c r="DD185" s="62"/>
      <c r="DE185" s="62"/>
      <c r="DF185" s="62"/>
      <c r="DG185" s="62"/>
      <c r="DH185" s="62"/>
      <c r="DI185" s="62"/>
      <c r="DJ185" s="62"/>
      <c r="DK185" s="62"/>
      <c r="DL185" s="62"/>
      <c r="DM185" s="62"/>
      <c r="DN185" s="62"/>
      <c r="DO185" s="62"/>
      <c r="DP185" s="62"/>
      <c r="DQ185" s="62"/>
      <c r="DR185" s="62"/>
      <c r="DS185" s="62"/>
      <c r="DT185" s="62"/>
      <c r="DU185" s="62"/>
      <c r="DV185" s="62"/>
      <c r="DW185" s="62"/>
      <c r="DX185" s="62"/>
      <c r="DY185" s="62"/>
      <c r="DZ185" s="62"/>
      <c r="EA185" s="62"/>
      <c r="EB185" s="62"/>
      <c r="EC185" s="62"/>
      <c r="ED185" s="62"/>
      <c r="EE185" s="62"/>
      <c r="EF185" s="62"/>
      <c r="EG185" s="62"/>
      <c r="EH185" s="62"/>
      <c r="EI185" s="62"/>
      <c r="EJ185" s="62"/>
      <c r="EK185" s="62"/>
      <c r="EL185" s="62"/>
      <c r="EM185" s="62"/>
      <c r="EN185" s="62"/>
      <c r="EO185" s="62"/>
      <c r="EP185" s="62"/>
      <c r="EQ185" s="62"/>
      <c r="ER185" s="62"/>
      <c r="ES185" s="62"/>
      <c r="ET185" s="62"/>
      <c r="EU185" s="62"/>
      <c r="EV185" s="62"/>
      <c r="EW185" s="62"/>
      <c r="EX185" s="62"/>
      <c r="EY185" s="62"/>
      <c r="EZ185" s="62"/>
      <c r="FA185" s="62"/>
      <c r="FB185" s="62"/>
      <c r="FC185" s="62"/>
      <c r="FD185" s="62"/>
      <c r="FE185" s="62"/>
      <c r="FF185" s="62"/>
      <c r="FG185" s="62"/>
      <c r="FH185" s="62"/>
      <c r="FI185" s="62"/>
      <c r="FJ185" s="62"/>
      <c r="FK185" s="62"/>
      <c r="FL185" s="62"/>
      <c r="FM185" s="62"/>
      <c r="FN185" s="62"/>
      <c r="FO185" s="62"/>
      <c r="FP185" s="62"/>
      <c r="FQ185" s="62"/>
      <c r="FR185" s="62"/>
      <c r="FS185" s="62"/>
      <c r="FT185" s="62"/>
      <c r="FU185" s="62"/>
      <c r="FV185" s="62"/>
      <c r="FW185" s="62"/>
      <c r="FX185" s="62"/>
      <c r="FY185" s="62"/>
      <c r="FZ185" s="62"/>
      <c r="GA185" s="62"/>
      <c r="GB185" s="62"/>
      <c r="GC185" s="62"/>
      <c r="GD185" s="62"/>
      <c r="GE185" s="62"/>
      <c r="GF185" s="62"/>
      <c r="GG185" s="62"/>
      <c r="GH185" s="62"/>
      <c r="GI185" s="62"/>
      <c r="GJ185" s="62"/>
      <c r="GK185" s="62"/>
      <c r="GL185" s="62"/>
      <c r="GM185" s="62"/>
      <c r="GN185" s="62"/>
      <c r="GO185" s="62"/>
      <c r="GP185" s="62"/>
      <c r="GQ185" s="62"/>
      <c r="GR185" s="62"/>
      <c r="GS185" s="62"/>
      <c r="GT185" s="62"/>
      <c r="GU185" s="62"/>
      <c r="GV185" s="62"/>
      <c r="GW185" s="62"/>
      <c r="GX185" s="62"/>
      <c r="GY185" s="62"/>
      <c r="GZ185" s="62"/>
      <c r="HA185" s="62"/>
      <c r="HB185" s="62"/>
      <c r="HC185" s="62"/>
      <c r="HD185" s="62"/>
      <c r="HE185" s="62"/>
      <c r="HF185" s="62"/>
      <c r="HG185" s="62"/>
      <c r="HH185" s="62"/>
      <c r="HI185" s="62"/>
      <c r="HJ185" s="62"/>
      <c r="HK185" s="62"/>
      <c r="HL185" s="62"/>
      <c r="HM185" s="62"/>
      <c r="HN185" s="62"/>
      <c r="HO185" s="62"/>
      <c r="HP185" s="62"/>
      <c r="HQ185" s="62"/>
      <c r="HR185" s="62"/>
      <c r="HS185" s="62"/>
      <c r="HT185" s="62"/>
      <c r="HU185" s="62"/>
      <c r="HV185" s="62"/>
      <c r="HW185" s="62"/>
      <c r="HX185" s="62"/>
      <c r="HY185" s="62"/>
      <c r="HZ185" s="62"/>
      <c r="IA185" s="62"/>
      <c r="IB185" s="62"/>
      <c r="IC185" s="62"/>
      <c r="ID185" s="62"/>
      <c r="IE185" s="62"/>
      <c r="IF185" s="62"/>
      <c r="IG185" s="62"/>
      <c r="IH185" s="62"/>
      <c r="II185" s="62"/>
      <c r="IJ185" s="62"/>
      <c r="IK185" s="62"/>
      <c r="IL185" s="62"/>
      <c r="IM185" s="62"/>
      <c r="IN185" s="62"/>
      <c r="IO185" s="62"/>
      <c r="IP185" s="62"/>
      <c r="IQ185" s="62"/>
      <c r="IR185" s="62"/>
    </row>
    <row r="186" spans="1:252" ht="15.75" x14ac:dyDescent="0.25">
      <c r="A186" s="31"/>
      <c r="B186" s="97"/>
      <c r="C186" s="97"/>
      <c r="D186" s="31"/>
      <c r="E186" s="31"/>
      <c r="F186" s="31"/>
      <c r="G186" s="31"/>
      <c r="N186" s="10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/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  <c r="CF186" s="62"/>
      <c r="CG186" s="62"/>
      <c r="CH186" s="62"/>
      <c r="CI186" s="62"/>
      <c r="CJ186" s="62"/>
      <c r="CK186" s="62"/>
      <c r="CL186" s="62"/>
      <c r="CM186" s="62"/>
      <c r="CN186" s="62"/>
      <c r="CO186" s="62"/>
      <c r="CP186" s="62"/>
      <c r="CQ186" s="62"/>
      <c r="CR186" s="62"/>
      <c r="CS186" s="62"/>
      <c r="CT186" s="62"/>
      <c r="CU186" s="62"/>
      <c r="CV186" s="62"/>
      <c r="CW186" s="62"/>
      <c r="CX186" s="62"/>
      <c r="CY186" s="62"/>
      <c r="CZ186" s="62"/>
      <c r="DA186" s="62"/>
      <c r="DB186" s="62"/>
      <c r="DC186" s="62"/>
      <c r="DD186" s="62"/>
      <c r="DE186" s="62"/>
      <c r="DF186" s="62"/>
      <c r="DG186" s="62"/>
      <c r="DH186" s="62"/>
      <c r="DI186" s="62"/>
      <c r="DJ186" s="62"/>
      <c r="DK186" s="62"/>
      <c r="DL186" s="62"/>
      <c r="DM186" s="62"/>
      <c r="DN186" s="62"/>
      <c r="DO186" s="62"/>
      <c r="DP186" s="62"/>
      <c r="DQ186" s="62"/>
      <c r="DR186" s="62"/>
      <c r="DS186" s="62"/>
      <c r="DT186" s="62"/>
      <c r="DU186" s="62"/>
      <c r="DV186" s="62"/>
      <c r="DW186" s="62"/>
      <c r="DX186" s="62"/>
      <c r="DY186" s="62"/>
      <c r="DZ186" s="62"/>
      <c r="EA186" s="62"/>
      <c r="EB186" s="62"/>
      <c r="EC186" s="62"/>
      <c r="ED186" s="62"/>
      <c r="EE186" s="62"/>
      <c r="EF186" s="62"/>
      <c r="EG186" s="62"/>
      <c r="EH186" s="62"/>
      <c r="EI186" s="62"/>
      <c r="EJ186" s="62"/>
      <c r="EK186" s="62"/>
      <c r="EL186" s="62"/>
      <c r="EM186" s="62"/>
      <c r="EN186" s="62"/>
      <c r="EO186" s="62"/>
      <c r="EP186" s="62"/>
      <c r="EQ186" s="62"/>
      <c r="ER186" s="62"/>
      <c r="ES186" s="62"/>
      <c r="ET186" s="62"/>
      <c r="EU186" s="62"/>
      <c r="EV186" s="62"/>
      <c r="EW186" s="62"/>
      <c r="EX186" s="62"/>
      <c r="EY186" s="62"/>
      <c r="EZ186" s="62"/>
      <c r="FA186" s="62"/>
      <c r="FB186" s="62"/>
      <c r="FC186" s="62"/>
      <c r="FD186" s="62"/>
      <c r="FE186" s="62"/>
      <c r="FF186" s="62"/>
      <c r="FG186" s="62"/>
      <c r="FH186" s="62"/>
      <c r="FI186" s="62"/>
      <c r="FJ186" s="62"/>
      <c r="FK186" s="62"/>
      <c r="FL186" s="62"/>
      <c r="FM186" s="62"/>
      <c r="FN186" s="62"/>
      <c r="FO186" s="62"/>
      <c r="FP186" s="62"/>
      <c r="FQ186" s="62"/>
      <c r="FR186" s="62"/>
      <c r="FS186" s="62"/>
      <c r="FT186" s="62"/>
      <c r="FU186" s="62"/>
      <c r="FV186" s="62"/>
      <c r="FW186" s="62"/>
      <c r="FX186" s="62"/>
      <c r="FY186" s="62"/>
      <c r="FZ186" s="62"/>
      <c r="GA186" s="62"/>
      <c r="GB186" s="62"/>
      <c r="GC186" s="62"/>
      <c r="GD186" s="62"/>
      <c r="GE186" s="62"/>
      <c r="GF186" s="62"/>
      <c r="GG186" s="62"/>
      <c r="GH186" s="62"/>
      <c r="GI186" s="62"/>
      <c r="GJ186" s="62"/>
      <c r="GK186" s="62"/>
      <c r="GL186" s="62"/>
      <c r="GM186" s="62"/>
      <c r="GN186" s="62"/>
      <c r="GO186" s="62"/>
      <c r="GP186" s="62"/>
      <c r="GQ186" s="62"/>
      <c r="GR186" s="62"/>
      <c r="GS186" s="62"/>
      <c r="GT186" s="62"/>
      <c r="GU186" s="62"/>
      <c r="GV186" s="62"/>
      <c r="GW186" s="62"/>
      <c r="GX186" s="62"/>
      <c r="GY186" s="62"/>
      <c r="GZ186" s="62"/>
      <c r="HA186" s="62"/>
      <c r="HB186" s="62"/>
      <c r="HC186" s="62"/>
      <c r="HD186" s="62"/>
      <c r="HE186" s="62"/>
      <c r="HF186" s="62"/>
      <c r="HG186" s="62"/>
      <c r="HH186" s="62"/>
      <c r="HI186" s="62"/>
      <c r="HJ186" s="62"/>
      <c r="HK186" s="62"/>
      <c r="HL186" s="62"/>
      <c r="HM186" s="62"/>
      <c r="HN186" s="62"/>
      <c r="HO186" s="62"/>
      <c r="HP186" s="62"/>
      <c r="HQ186" s="62"/>
      <c r="HR186" s="62"/>
      <c r="HS186" s="62"/>
      <c r="HT186" s="62"/>
      <c r="HU186" s="62"/>
      <c r="HV186" s="62"/>
      <c r="HW186" s="62"/>
      <c r="HX186" s="62"/>
      <c r="HY186" s="62"/>
      <c r="HZ186" s="62"/>
      <c r="IA186" s="62"/>
      <c r="IB186" s="62"/>
      <c r="IC186" s="62"/>
      <c r="ID186" s="62"/>
      <c r="IE186" s="62"/>
      <c r="IF186" s="62"/>
      <c r="IG186" s="62"/>
      <c r="IH186" s="62"/>
      <c r="II186" s="62"/>
      <c r="IJ186" s="62"/>
      <c r="IK186" s="62"/>
      <c r="IL186" s="62"/>
      <c r="IM186" s="62"/>
      <c r="IN186" s="62"/>
      <c r="IO186" s="62"/>
      <c r="IP186" s="62"/>
      <c r="IQ186" s="62"/>
      <c r="IR186" s="62"/>
    </row>
    <row r="187" spans="1:252" ht="15.75" x14ac:dyDescent="0.25">
      <c r="A187" s="31"/>
      <c r="B187" s="97" t="s">
        <v>229</v>
      </c>
      <c r="C187" s="97"/>
      <c r="D187" s="31" t="s">
        <v>283</v>
      </c>
      <c r="E187" s="31" t="s">
        <v>488</v>
      </c>
      <c r="F187" s="31">
        <f>[3]July!$E$191*12</f>
        <v>128400</v>
      </c>
      <c r="G187" s="31">
        <v>28800</v>
      </c>
      <c r="H187" s="42">
        <f>ROUND(SUM(F187+G187)*60/100,0)</f>
        <v>94320</v>
      </c>
      <c r="I187" s="42">
        <f>ROUND(SUM(F187+G187)*30/100,0)</f>
        <v>47160</v>
      </c>
      <c r="J187" s="42">
        <f>3000*12</f>
        <v>36000</v>
      </c>
      <c r="M187" s="42">
        <v>3454</v>
      </c>
      <c r="N187" s="102">
        <f>SUM(F187:M187)</f>
        <v>338134</v>
      </c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2"/>
      <c r="CO187" s="62"/>
      <c r="CP187" s="62"/>
      <c r="CQ187" s="62"/>
      <c r="CR187" s="62"/>
      <c r="CS187" s="62"/>
      <c r="CT187" s="62"/>
      <c r="CU187" s="62"/>
      <c r="CV187" s="62"/>
      <c r="CW187" s="62"/>
      <c r="CX187" s="62"/>
      <c r="CY187" s="62"/>
      <c r="CZ187" s="62"/>
      <c r="DA187" s="62"/>
      <c r="DB187" s="62"/>
      <c r="DC187" s="62"/>
      <c r="DD187" s="62"/>
      <c r="DE187" s="62"/>
      <c r="DF187" s="62"/>
      <c r="DG187" s="62"/>
      <c r="DH187" s="62"/>
      <c r="DI187" s="62"/>
      <c r="DJ187" s="62"/>
      <c r="DK187" s="62"/>
      <c r="DL187" s="62"/>
      <c r="DM187" s="62"/>
      <c r="DN187" s="62"/>
      <c r="DO187" s="62"/>
      <c r="DP187" s="62"/>
      <c r="DQ187" s="62"/>
      <c r="DR187" s="62"/>
      <c r="DS187" s="62"/>
      <c r="DT187" s="62"/>
      <c r="DU187" s="62"/>
      <c r="DV187" s="62"/>
      <c r="DW187" s="62"/>
      <c r="DX187" s="62"/>
      <c r="DY187" s="62"/>
      <c r="DZ187" s="62"/>
      <c r="EA187" s="62"/>
      <c r="EB187" s="62"/>
      <c r="EC187" s="62"/>
      <c r="ED187" s="62"/>
      <c r="EE187" s="62"/>
      <c r="EF187" s="62"/>
      <c r="EG187" s="62"/>
      <c r="EH187" s="62"/>
      <c r="EI187" s="62"/>
      <c r="EJ187" s="62"/>
      <c r="EK187" s="62"/>
      <c r="EL187" s="62"/>
      <c r="EM187" s="62"/>
      <c r="EN187" s="62"/>
      <c r="EO187" s="62"/>
      <c r="EP187" s="62"/>
      <c r="EQ187" s="62"/>
      <c r="ER187" s="62"/>
      <c r="ES187" s="62"/>
      <c r="ET187" s="62"/>
      <c r="EU187" s="62"/>
      <c r="EV187" s="62"/>
      <c r="EW187" s="62"/>
      <c r="EX187" s="62"/>
      <c r="EY187" s="62"/>
      <c r="EZ187" s="62"/>
      <c r="FA187" s="62"/>
      <c r="FB187" s="62"/>
      <c r="FC187" s="62"/>
      <c r="FD187" s="62"/>
      <c r="FE187" s="62"/>
      <c r="FF187" s="62"/>
      <c r="FG187" s="62"/>
      <c r="FH187" s="62"/>
      <c r="FI187" s="62"/>
      <c r="FJ187" s="62"/>
      <c r="FK187" s="62"/>
      <c r="FL187" s="62"/>
      <c r="FM187" s="62"/>
      <c r="FN187" s="62"/>
      <c r="FO187" s="62"/>
      <c r="FP187" s="62"/>
      <c r="FQ187" s="62"/>
      <c r="FR187" s="62"/>
      <c r="FS187" s="62"/>
      <c r="FT187" s="62"/>
      <c r="FU187" s="62"/>
      <c r="FV187" s="62"/>
      <c r="FW187" s="62"/>
      <c r="FX187" s="62"/>
      <c r="FY187" s="62"/>
      <c r="FZ187" s="62"/>
      <c r="GA187" s="62"/>
      <c r="GB187" s="62"/>
      <c r="GC187" s="62"/>
      <c r="GD187" s="62"/>
      <c r="GE187" s="62"/>
      <c r="GF187" s="62"/>
      <c r="GG187" s="62"/>
      <c r="GH187" s="62"/>
      <c r="GI187" s="62"/>
      <c r="GJ187" s="62"/>
      <c r="GK187" s="62"/>
      <c r="GL187" s="62"/>
      <c r="GM187" s="62"/>
      <c r="GN187" s="62"/>
      <c r="GO187" s="62"/>
      <c r="GP187" s="62"/>
      <c r="GQ187" s="62"/>
      <c r="GR187" s="62"/>
      <c r="GS187" s="62"/>
      <c r="GT187" s="62"/>
      <c r="GU187" s="62"/>
      <c r="GV187" s="62"/>
      <c r="GW187" s="62"/>
      <c r="GX187" s="62"/>
      <c r="GY187" s="62"/>
      <c r="GZ187" s="62"/>
      <c r="HA187" s="62"/>
      <c r="HB187" s="62"/>
      <c r="HC187" s="62"/>
      <c r="HD187" s="62"/>
      <c r="HE187" s="62"/>
      <c r="HF187" s="62"/>
      <c r="HG187" s="62"/>
      <c r="HH187" s="62"/>
      <c r="HI187" s="62"/>
      <c r="HJ187" s="62"/>
      <c r="HK187" s="62"/>
      <c r="HL187" s="62"/>
      <c r="HM187" s="62"/>
      <c r="HN187" s="62"/>
      <c r="HO187" s="62"/>
      <c r="HP187" s="62"/>
      <c r="HQ187" s="62"/>
      <c r="HR187" s="62"/>
      <c r="HS187" s="62"/>
      <c r="HT187" s="62"/>
      <c r="HU187" s="62"/>
      <c r="HV187" s="62"/>
      <c r="HW187" s="62"/>
      <c r="HX187" s="62"/>
      <c r="HY187" s="62"/>
      <c r="HZ187" s="62"/>
      <c r="IA187" s="62"/>
      <c r="IB187" s="62"/>
      <c r="IC187" s="62"/>
      <c r="ID187" s="62"/>
      <c r="IE187" s="62"/>
      <c r="IF187" s="62"/>
      <c r="IG187" s="62"/>
      <c r="IH187" s="62"/>
      <c r="II187" s="62"/>
      <c r="IJ187" s="62"/>
      <c r="IK187" s="62"/>
      <c r="IL187" s="62"/>
      <c r="IM187" s="62"/>
      <c r="IN187" s="62"/>
      <c r="IO187" s="62"/>
      <c r="IP187" s="62"/>
      <c r="IQ187" s="62"/>
      <c r="IR187" s="62"/>
    </row>
    <row r="188" spans="1:252" ht="15.75" x14ac:dyDescent="0.25">
      <c r="A188" s="31"/>
      <c r="B188" s="97"/>
      <c r="C188" s="97"/>
      <c r="D188" s="31"/>
      <c r="E188" s="31"/>
      <c r="F188" s="31"/>
      <c r="G188" s="31"/>
      <c r="L188" s="98"/>
      <c r="N188" s="10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/>
      <c r="CQ188" s="62"/>
      <c r="CR188" s="62"/>
      <c r="CS188" s="62"/>
      <c r="CT188" s="62"/>
      <c r="CU188" s="62"/>
      <c r="CV188" s="62"/>
      <c r="CW188" s="62"/>
      <c r="CX188" s="62"/>
      <c r="CY188" s="62"/>
      <c r="CZ188" s="62"/>
      <c r="DA188" s="62"/>
      <c r="DB188" s="62"/>
      <c r="DC188" s="62"/>
      <c r="DD188" s="62"/>
      <c r="DE188" s="62"/>
      <c r="DF188" s="62"/>
      <c r="DG188" s="62"/>
      <c r="DH188" s="62"/>
      <c r="DI188" s="62"/>
      <c r="DJ188" s="62"/>
      <c r="DK188" s="62"/>
      <c r="DL188" s="62"/>
      <c r="DM188" s="62"/>
      <c r="DN188" s="62"/>
      <c r="DO188" s="62"/>
      <c r="DP188" s="62"/>
      <c r="DQ188" s="62"/>
      <c r="DR188" s="62"/>
      <c r="DS188" s="62"/>
      <c r="DT188" s="62"/>
      <c r="DU188" s="62"/>
      <c r="DV188" s="62"/>
      <c r="DW188" s="62"/>
      <c r="DX188" s="62"/>
      <c r="DY188" s="62"/>
      <c r="DZ188" s="62"/>
      <c r="EA188" s="62"/>
      <c r="EB188" s="62"/>
      <c r="EC188" s="62"/>
      <c r="ED188" s="62"/>
      <c r="EE188" s="62"/>
      <c r="EF188" s="62"/>
      <c r="EG188" s="62"/>
      <c r="EH188" s="62"/>
      <c r="EI188" s="62"/>
      <c r="EJ188" s="62"/>
      <c r="EK188" s="62"/>
      <c r="EL188" s="62"/>
      <c r="EM188" s="62"/>
      <c r="EN188" s="62"/>
      <c r="EO188" s="62"/>
      <c r="EP188" s="62"/>
      <c r="EQ188" s="62"/>
      <c r="ER188" s="62"/>
      <c r="ES188" s="62"/>
      <c r="ET188" s="62"/>
      <c r="EU188" s="62"/>
      <c r="EV188" s="62"/>
      <c r="EW188" s="62"/>
      <c r="EX188" s="62"/>
      <c r="EY188" s="62"/>
      <c r="EZ188" s="62"/>
      <c r="FA188" s="62"/>
      <c r="FB188" s="62"/>
      <c r="FC188" s="62"/>
      <c r="FD188" s="62"/>
      <c r="FE188" s="62"/>
      <c r="FF188" s="62"/>
      <c r="FG188" s="62"/>
      <c r="FH188" s="62"/>
      <c r="FI188" s="62"/>
      <c r="FJ188" s="62"/>
      <c r="FK188" s="62"/>
      <c r="FL188" s="62"/>
      <c r="FM188" s="62"/>
      <c r="FN188" s="62"/>
      <c r="FO188" s="62"/>
      <c r="FP188" s="62"/>
      <c r="FQ188" s="62"/>
      <c r="FR188" s="62"/>
      <c r="FS188" s="62"/>
      <c r="FT188" s="62"/>
      <c r="FU188" s="62"/>
      <c r="FV188" s="62"/>
      <c r="FW188" s="62"/>
      <c r="FX188" s="62"/>
      <c r="FY188" s="62"/>
      <c r="FZ188" s="62"/>
      <c r="GA188" s="62"/>
      <c r="GB188" s="62"/>
      <c r="GC188" s="62"/>
      <c r="GD188" s="62"/>
      <c r="GE188" s="62"/>
      <c r="GF188" s="62"/>
      <c r="GG188" s="62"/>
      <c r="GH188" s="62"/>
      <c r="GI188" s="62"/>
      <c r="GJ188" s="62"/>
      <c r="GK188" s="62"/>
      <c r="GL188" s="62"/>
      <c r="GM188" s="62"/>
      <c r="GN188" s="62"/>
      <c r="GO188" s="62"/>
      <c r="GP188" s="62"/>
      <c r="GQ188" s="62"/>
      <c r="GR188" s="62"/>
      <c r="GS188" s="62"/>
      <c r="GT188" s="62"/>
      <c r="GU188" s="62"/>
      <c r="GV188" s="62"/>
      <c r="GW188" s="62"/>
      <c r="GX188" s="62"/>
      <c r="GY188" s="62"/>
      <c r="GZ188" s="62"/>
      <c r="HA188" s="62"/>
      <c r="HB188" s="62"/>
      <c r="HC188" s="62"/>
      <c r="HD188" s="62"/>
      <c r="HE188" s="62"/>
      <c r="HF188" s="62"/>
      <c r="HG188" s="62"/>
      <c r="HH188" s="62"/>
      <c r="HI188" s="62"/>
      <c r="HJ188" s="62"/>
      <c r="HK188" s="62"/>
      <c r="HL188" s="62"/>
      <c r="HM188" s="62"/>
      <c r="HN188" s="62"/>
      <c r="HO188" s="62"/>
      <c r="HP188" s="62"/>
      <c r="HQ188" s="62"/>
      <c r="HR188" s="62"/>
      <c r="HS188" s="62"/>
      <c r="HT188" s="62"/>
      <c r="HU188" s="62"/>
      <c r="HV188" s="62"/>
      <c r="HW188" s="62"/>
      <c r="HX188" s="62"/>
      <c r="HY188" s="62"/>
      <c r="HZ188" s="62"/>
      <c r="IA188" s="62"/>
      <c r="IB188" s="62"/>
      <c r="IC188" s="62"/>
      <c r="ID188" s="62"/>
      <c r="IE188" s="62"/>
      <c r="IF188" s="62"/>
      <c r="IG188" s="62"/>
      <c r="IH188" s="62"/>
      <c r="II188" s="62"/>
      <c r="IJ188" s="62"/>
      <c r="IK188" s="62"/>
      <c r="IL188" s="62"/>
      <c r="IM188" s="62"/>
      <c r="IN188" s="62"/>
      <c r="IO188" s="62"/>
      <c r="IP188" s="62"/>
      <c r="IQ188" s="62"/>
      <c r="IR188" s="62"/>
    </row>
    <row r="189" spans="1:252" ht="15.75" x14ac:dyDescent="0.25">
      <c r="A189" s="31"/>
      <c r="B189" s="97" t="s">
        <v>231</v>
      </c>
      <c r="C189" s="97"/>
      <c r="D189" s="31" t="s">
        <v>284</v>
      </c>
      <c r="E189" s="31" t="s">
        <v>488</v>
      </c>
      <c r="F189" s="31">
        <f>[3]July!$E$193*12</f>
        <v>120840</v>
      </c>
      <c r="G189" s="31">
        <v>28800</v>
      </c>
      <c r="H189" s="42">
        <f>ROUND(SUM(F189+G189)*60/100,0)</f>
        <v>89784</v>
      </c>
      <c r="I189" s="42">
        <f>ROUND(SUM(F189+G189)*30/100,0)</f>
        <v>44892</v>
      </c>
      <c r="J189" s="42">
        <f>3000*12</f>
        <v>36000</v>
      </c>
      <c r="M189" s="42">
        <v>3454</v>
      </c>
      <c r="N189" s="102">
        <f>SUM(F189:M189)</f>
        <v>323770</v>
      </c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2"/>
      <c r="CP189" s="62"/>
      <c r="CQ189" s="62"/>
      <c r="CR189" s="62"/>
      <c r="CS189" s="62"/>
      <c r="CT189" s="62"/>
      <c r="CU189" s="62"/>
      <c r="CV189" s="62"/>
      <c r="CW189" s="62"/>
      <c r="CX189" s="62"/>
      <c r="CY189" s="62"/>
      <c r="CZ189" s="62"/>
      <c r="DA189" s="62"/>
      <c r="DB189" s="62"/>
      <c r="DC189" s="62"/>
      <c r="DD189" s="62"/>
      <c r="DE189" s="62"/>
      <c r="DF189" s="62"/>
      <c r="DG189" s="62"/>
      <c r="DH189" s="62"/>
      <c r="DI189" s="62"/>
      <c r="DJ189" s="62"/>
      <c r="DK189" s="62"/>
      <c r="DL189" s="62"/>
      <c r="DM189" s="62"/>
      <c r="DN189" s="62"/>
      <c r="DO189" s="62"/>
      <c r="DP189" s="62"/>
      <c r="DQ189" s="62"/>
      <c r="DR189" s="62"/>
      <c r="DS189" s="62"/>
      <c r="DT189" s="62"/>
      <c r="DU189" s="62"/>
      <c r="DV189" s="62"/>
      <c r="DW189" s="62"/>
      <c r="DX189" s="62"/>
      <c r="DY189" s="62"/>
      <c r="DZ189" s="62"/>
      <c r="EA189" s="62"/>
      <c r="EB189" s="62"/>
      <c r="EC189" s="62"/>
      <c r="ED189" s="62"/>
      <c r="EE189" s="62"/>
      <c r="EF189" s="62"/>
      <c r="EG189" s="62"/>
      <c r="EH189" s="62"/>
      <c r="EI189" s="62"/>
      <c r="EJ189" s="62"/>
      <c r="EK189" s="62"/>
      <c r="EL189" s="62"/>
      <c r="EM189" s="62"/>
      <c r="EN189" s="62"/>
      <c r="EO189" s="62"/>
      <c r="EP189" s="62"/>
      <c r="EQ189" s="62"/>
      <c r="ER189" s="62"/>
      <c r="ES189" s="62"/>
      <c r="ET189" s="62"/>
      <c r="EU189" s="62"/>
      <c r="EV189" s="62"/>
      <c r="EW189" s="62"/>
      <c r="EX189" s="62"/>
      <c r="EY189" s="62"/>
      <c r="EZ189" s="62"/>
      <c r="FA189" s="62"/>
      <c r="FB189" s="62"/>
      <c r="FC189" s="62"/>
      <c r="FD189" s="62"/>
      <c r="FE189" s="62"/>
      <c r="FF189" s="62"/>
      <c r="FG189" s="62"/>
      <c r="FH189" s="62"/>
      <c r="FI189" s="62"/>
      <c r="FJ189" s="62"/>
      <c r="FK189" s="62"/>
      <c r="FL189" s="62"/>
      <c r="FM189" s="62"/>
      <c r="FN189" s="62"/>
      <c r="FO189" s="62"/>
      <c r="FP189" s="62"/>
      <c r="FQ189" s="62"/>
      <c r="FR189" s="62"/>
      <c r="FS189" s="62"/>
      <c r="FT189" s="62"/>
      <c r="FU189" s="62"/>
      <c r="FV189" s="62"/>
      <c r="FW189" s="62"/>
      <c r="FX189" s="62"/>
      <c r="FY189" s="62"/>
      <c r="FZ189" s="62"/>
      <c r="GA189" s="62"/>
      <c r="GB189" s="62"/>
      <c r="GC189" s="62"/>
      <c r="GD189" s="62"/>
      <c r="GE189" s="62"/>
      <c r="GF189" s="62"/>
      <c r="GG189" s="62"/>
      <c r="GH189" s="62"/>
      <c r="GI189" s="62"/>
      <c r="GJ189" s="62"/>
      <c r="GK189" s="62"/>
      <c r="GL189" s="62"/>
      <c r="GM189" s="62"/>
      <c r="GN189" s="62"/>
      <c r="GO189" s="62"/>
      <c r="GP189" s="62"/>
      <c r="GQ189" s="62"/>
      <c r="GR189" s="62"/>
      <c r="GS189" s="62"/>
      <c r="GT189" s="62"/>
      <c r="GU189" s="62"/>
      <c r="GV189" s="62"/>
      <c r="GW189" s="62"/>
      <c r="GX189" s="62"/>
      <c r="GY189" s="62"/>
      <c r="GZ189" s="62"/>
      <c r="HA189" s="62"/>
      <c r="HB189" s="62"/>
      <c r="HC189" s="62"/>
      <c r="HD189" s="62"/>
      <c r="HE189" s="62"/>
      <c r="HF189" s="62"/>
      <c r="HG189" s="62"/>
      <c r="HH189" s="62"/>
      <c r="HI189" s="62"/>
      <c r="HJ189" s="62"/>
      <c r="HK189" s="62"/>
      <c r="HL189" s="62"/>
      <c r="HM189" s="62"/>
      <c r="HN189" s="62"/>
      <c r="HO189" s="62"/>
      <c r="HP189" s="62"/>
      <c r="HQ189" s="62"/>
      <c r="HR189" s="62"/>
      <c r="HS189" s="62"/>
      <c r="HT189" s="62"/>
      <c r="HU189" s="62"/>
      <c r="HV189" s="62"/>
      <c r="HW189" s="62"/>
      <c r="HX189" s="62"/>
      <c r="HY189" s="62"/>
      <c r="HZ189" s="62"/>
      <c r="IA189" s="62"/>
      <c r="IB189" s="62"/>
      <c r="IC189" s="62"/>
      <c r="ID189" s="62"/>
      <c r="IE189" s="62"/>
      <c r="IF189" s="62"/>
      <c r="IG189" s="62"/>
      <c r="IH189" s="62"/>
      <c r="II189" s="62"/>
      <c r="IJ189" s="62"/>
      <c r="IK189" s="62"/>
      <c r="IL189" s="62"/>
      <c r="IM189" s="62"/>
      <c r="IN189" s="62"/>
      <c r="IO189" s="62"/>
      <c r="IP189" s="62"/>
      <c r="IQ189" s="62"/>
      <c r="IR189" s="62"/>
    </row>
    <row r="190" spans="1:252" ht="15.75" x14ac:dyDescent="0.25">
      <c r="A190" s="31"/>
      <c r="B190" s="97"/>
      <c r="C190" s="97"/>
      <c r="D190" s="31"/>
      <c r="E190" s="31"/>
      <c r="F190" s="31"/>
      <c r="G190" s="31"/>
      <c r="L190" s="98"/>
      <c r="N190" s="10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62"/>
      <c r="CN190" s="62"/>
      <c r="CO190" s="62"/>
      <c r="CP190" s="62"/>
      <c r="CQ190" s="62"/>
      <c r="CR190" s="62"/>
      <c r="CS190" s="62"/>
      <c r="CT190" s="62"/>
      <c r="CU190" s="62"/>
      <c r="CV190" s="62"/>
      <c r="CW190" s="62"/>
      <c r="CX190" s="62"/>
      <c r="CY190" s="62"/>
      <c r="CZ190" s="62"/>
      <c r="DA190" s="62"/>
      <c r="DB190" s="62"/>
      <c r="DC190" s="62"/>
      <c r="DD190" s="62"/>
      <c r="DE190" s="62"/>
      <c r="DF190" s="62"/>
      <c r="DG190" s="62"/>
      <c r="DH190" s="62"/>
      <c r="DI190" s="62"/>
      <c r="DJ190" s="62"/>
      <c r="DK190" s="62"/>
      <c r="DL190" s="62"/>
      <c r="DM190" s="62"/>
      <c r="DN190" s="62"/>
      <c r="DO190" s="62"/>
      <c r="DP190" s="62"/>
      <c r="DQ190" s="62"/>
      <c r="DR190" s="62"/>
      <c r="DS190" s="62"/>
      <c r="DT190" s="62"/>
      <c r="DU190" s="62"/>
      <c r="DV190" s="62"/>
      <c r="DW190" s="62"/>
      <c r="DX190" s="62"/>
      <c r="DY190" s="62"/>
      <c r="DZ190" s="62"/>
      <c r="EA190" s="62"/>
      <c r="EB190" s="62"/>
      <c r="EC190" s="62"/>
      <c r="ED190" s="62"/>
      <c r="EE190" s="62"/>
      <c r="EF190" s="62"/>
      <c r="EG190" s="62"/>
      <c r="EH190" s="62"/>
      <c r="EI190" s="62"/>
      <c r="EJ190" s="62"/>
      <c r="EK190" s="62"/>
      <c r="EL190" s="62"/>
      <c r="EM190" s="62"/>
      <c r="EN190" s="62"/>
      <c r="EO190" s="62"/>
      <c r="EP190" s="62"/>
      <c r="EQ190" s="62"/>
      <c r="ER190" s="62"/>
      <c r="ES190" s="62"/>
      <c r="ET190" s="62"/>
      <c r="EU190" s="62"/>
      <c r="EV190" s="62"/>
      <c r="EW190" s="62"/>
      <c r="EX190" s="62"/>
      <c r="EY190" s="62"/>
      <c r="EZ190" s="62"/>
      <c r="FA190" s="62"/>
      <c r="FB190" s="62"/>
      <c r="FC190" s="62"/>
      <c r="FD190" s="62"/>
      <c r="FE190" s="62"/>
      <c r="FF190" s="62"/>
      <c r="FG190" s="62"/>
      <c r="FH190" s="62"/>
      <c r="FI190" s="62"/>
      <c r="FJ190" s="62"/>
      <c r="FK190" s="62"/>
      <c r="FL190" s="62"/>
      <c r="FM190" s="62"/>
      <c r="FN190" s="62"/>
      <c r="FO190" s="62"/>
      <c r="FP190" s="62"/>
      <c r="FQ190" s="62"/>
      <c r="FR190" s="62"/>
      <c r="FS190" s="62"/>
      <c r="FT190" s="62"/>
      <c r="FU190" s="62"/>
      <c r="FV190" s="62"/>
      <c r="FW190" s="62"/>
      <c r="FX190" s="62"/>
      <c r="FY190" s="62"/>
      <c r="FZ190" s="62"/>
      <c r="GA190" s="62"/>
      <c r="GB190" s="62"/>
      <c r="GC190" s="62"/>
      <c r="GD190" s="62"/>
      <c r="GE190" s="62"/>
      <c r="GF190" s="62"/>
      <c r="GG190" s="62"/>
      <c r="GH190" s="62"/>
      <c r="GI190" s="62"/>
      <c r="GJ190" s="62"/>
      <c r="GK190" s="62"/>
      <c r="GL190" s="62"/>
      <c r="GM190" s="62"/>
      <c r="GN190" s="62"/>
      <c r="GO190" s="62"/>
      <c r="GP190" s="62"/>
      <c r="GQ190" s="62"/>
      <c r="GR190" s="62"/>
      <c r="GS190" s="62"/>
      <c r="GT190" s="62"/>
      <c r="GU190" s="62"/>
      <c r="GV190" s="62"/>
      <c r="GW190" s="62"/>
      <c r="GX190" s="62"/>
      <c r="GY190" s="62"/>
      <c r="GZ190" s="62"/>
      <c r="HA190" s="62"/>
      <c r="HB190" s="62"/>
      <c r="HC190" s="62"/>
      <c r="HD190" s="62"/>
      <c r="HE190" s="62"/>
      <c r="HF190" s="62"/>
      <c r="HG190" s="62"/>
      <c r="HH190" s="62"/>
      <c r="HI190" s="62"/>
      <c r="HJ190" s="62"/>
      <c r="HK190" s="62"/>
      <c r="HL190" s="62"/>
      <c r="HM190" s="62"/>
      <c r="HN190" s="62"/>
      <c r="HO190" s="62"/>
      <c r="HP190" s="62"/>
      <c r="HQ190" s="62"/>
      <c r="HR190" s="62"/>
      <c r="HS190" s="62"/>
      <c r="HT190" s="62"/>
      <c r="HU190" s="62"/>
      <c r="HV190" s="62"/>
      <c r="HW190" s="62"/>
      <c r="HX190" s="62"/>
      <c r="HY190" s="62"/>
      <c r="HZ190" s="62"/>
      <c r="IA190" s="62"/>
      <c r="IB190" s="62"/>
      <c r="IC190" s="62"/>
      <c r="ID190" s="62"/>
      <c r="IE190" s="62"/>
      <c r="IF190" s="62"/>
      <c r="IG190" s="62"/>
      <c r="IH190" s="62"/>
      <c r="II190" s="62"/>
      <c r="IJ190" s="62"/>
      <c r="IK190" s="62"/>
      <c r="IL190" s="62"/>
      <c r="IM190" s="62"/>
      <c r="IN190" s="62"/>
      <c r="IO190" s="62"/>
      <c r="IP190" s="62"/>
      <c r="IQ190" s="62"/>
      <c r="IR190" s="62"/>
    </row>
    <row r="191" spans="1:252" ht="15.75" x14ac:dyDescent="0.25">
      <c r="A191" s="31"/>
      <c r="B191" s="97" t="s">
        <v>233</v>
      </c>
      <c r="C191" s="97"/>
      <c r="D191" s="31" t="s">
        <v>285</v>
      </c>
      <c r="E191" s="31" t="s">
        <v>420</v>
      </c>
      <c r="F191" s="31">
        <f>[3]July!$E$195*12</f>
        <v>194160</v>
      </c>
      <c r="G191" s="31">
        <f>4200*12</f>
        <v>50400</v>
      </c>
      <c r="H191" s="42">
        <f>ROUND(SUM(F191+G191)*60/100,0)</f>
        <v>146736</v>
      </c>
      <c r="I191" s="42">
        <f>ROUND(SUM(F191+G191)*30/100,0)</f>
        <v>73368</v>
      </c>
      <c r="J191" s="42">
        <f>3000*12</f>
        <v>36000</v>
      </c>
      <c r="M191" s="42">
        <v>3454</v>
      </c>
      <c r="N191" s="102">
        <f>SUM(F191:M191)</f>
        <v>504118</v>
      </c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62"/>
      <c r="CN191" s="62"/>
      <c r="CO191" s="62"/>
      <c r="CP191" s="62"/>
      <c r="CQ191" s="62"/>
      <c r="CR191" s="62"/>
      <c r="CS191" s="62"/>
      <c r="CT191" s="62"/>
      <c r="CU191" s="62"/>
      <c r="CV191" s="62"/>
      <c r="CW191" s="62"/>
      <c r="CX191" s="62"/>
      <c r="CY191" s="62"/>
      <c r="CZ191" s="62"/>
      <c r="DA191" s="62"/>
      <c r="DB191" s="62"/>
      <c r="DC191" s="62"/>
      <c r="DD191" s="62"/>
      <c r="DE191" s="62"/>
      <c r="DF191" s="62"/>
      <c r="DG191" s="62"/>
      <c r="DH191" s="62"/>
      <c r="DI191" s="62"/>
      <c r="DJ191" s="62"/>
      <c r="DK191" s="62"/>
      <c r="DL191" s="62"/>
      <c r="DM191" s="62"/>
      <c r="DN191" s="62"/>
      <c r="DO191" s="62"/>
      <c r="DP191" s="62"/>
      <c r="DQ191" s="62"/>
      <c r="DR191" s="62"/>
      <c r="DS191" s="62"/>
      <c r="DT191" s="62"/>
      <c r="DU191" s="62"/>
      <c r="DV191" s="62"/>
      <c r="DW191" s="62"/>
      <c r="DX191" s="62"/>
      <c r="DY191" s="62"/>
      <c r="DZ191" s="62"/>
      <c r="EA191" s="62"/>
      <c r="EB191" s="62"/>
      <c r="EC191" s="62"/>
      <c r="ED191" s="62"/>
      <c r="EE191" s="62"/>
      <c r="EF191" s="62"/>
      <c r="EG191" s="62"/>
      <c r="EH191" s="62"/>
      <c r="EI191" s="62"/>
      <c r="EJ191" s="62"/>
      <c r="EK191" s="62"/>
      <c r="EL191" s="62"/>
      <c r="EM191" s="62"/>
      <c r="EN191" s="62"/>
      <c r="EO191" s="62"/>
      <c r="EP191" s="62"/>
      <c r="EQ191" s="62"/>
      <c r="ER191" s="62"/>
      <c r="ES191" s="62"/>
      <c r="ET191" s="62"/>
      <c r="EU191" s="62"/>
      <c r="EV191" s="62"/>
      <c r="EW191" s="62"/>
      <c r="EX191" s="62"/>
      <c r="EY191" s="62"/>
      <c r="EZ191" s="62"/>
      <c r="FA191" s="62"/>
      <c r="FB191" s="62"/>
      <c r="FC191" s="62"/>
      <c r="FD191" s="62"/>
      <c r="FE191" s="62"/>
      <c r="FF191" s="62"/>
      <c r="FG191" s="62"/>
      <c r="FH191" s="62"/>
      <c r="FI191" s="62"/>
      <c r="FJ191" s="62"/>
      <c r="FK191" s="62"/>
      <c r="FL191" s="62"/>
      <c r="FM191" s="62"/>
      <c r="FN191" s="62"/>
      <c r="FO191" s="62"/>
      <c r="FP191" s="62"/>
      <c r="FQ191" s="62"/>
      <c r="FR191" s="62"/>
      <c r="FS191" s="62"/>
      <c r="FT191" s="62"/>
      <c r="FU191" s="62"/>
      <c r="FV191" s="62"/>
      <c r="FW191" s="62"/>
      <c r="FX191" s="62"/>
      <c r="FY191" s="62"/>
      <c r="FZ191" s="62"/>
      <c r="GA191" s="62"/>
      <c r="GB191" s="62"/>
      <c r="GC191" s="62"/>
      <c r="GD191" s="62"/>
      <c r="GE191" s="62"/>
      <c r="GF191" s="62"/>
      <c r="GG191" s="62"/>
      <c r="GH191" s="62"/>
      <c r="GI191" s="62"/>
      <c r="GJ191" s="62"/>
      <c r="GK191" s="62"/>
      <c r="GL191" s="62"/>
      <c r="GM191" s="62"/>
      <c r="GN191" s="62"/>
      <c r="GO191" s="62"/>
      <c r="GP191" s="62"/>
      <c r="GQ191" s="62"/>
      <c r="GR191" s="62"/>
      <c r="GS191" s="62"/>
      <c r="GT191" s="62"/>
      <c r="GU191" s="62"/>
      <c r="GV191" s="62"/>
      <c r="GW191" s="62"/>
      <c r="GX191" s="62"/>
      <c r="GY191" s="62"/>
      <c r="GZ191" s="62"/>
      <c r="HA191" s="62"/>
      <c r="HB191" s="62"/>
      <c r="HC191" s="62"/>
      <c r="HD191" s="62"/>
      <c r="HE191" s="62"/>
      <c r="HF191" s="62"/>
      <c r="HG191" s="62"/>
      <c r="HH191" s="62"/>
      <c r="HI191" s="62"/>
      <c r="HJ191" s="62"/>
      <c r="HK191" s="62"/>
      <c r="HL191" s="62"/>
      <c r="HM191" s="62"/>
      <c r="HN191" s="62"/>
      <c r="HO191" s="62"/>
      <c r="HP191" s="62"/>
      <c r="HQ191" s="62"/>
      <c r="HR191" s="62"/>
      <c r="HS191" s="62"/>
      <c r="HT191" s="62"/>
      <c r="HU191" s="62"/>
      <c r="HV191" s="62"/>
      <c r="HW191" s="62"/>
      <c r="HX191" s="62"/>
      <c r="HY191" s="62"/>
      <c r="HZ191" s="62"/>
      <c r="IA191" s="62"/>
      <c r="IB191" s="62"/>
      <c r="IC191" s="62"/>
      <c r="ID191" s="62"/>
      <c r="IE191" s="62"/>
      <c r="IF191" s="62"/>
      <c r="IG191" s="62"/>
      <c r="IH191" s="62"/>
      <c r="II191" s="62"/>
      <c r="IJ191" s="62"/>
      <c r="IK191" s="62"/>
      <c r="IL191" s="62"/>
      <c r="IM191" s="62"/>
      <c r="IN191" s="62"/>
      <c r="IO191" s="62"/>
      <c r="IP191" s="62"/>
      <c r="IQ191" s="62"/>
      <c r="IR191" s="62"/>
    </row>
    <row r="192" spans="1:252" ht="15.75" x14ac:dyDescent="0.25">
      <c r="A192" s="31"/>
      <c r="B192" s="97"/>
      <c r="C192" s="97"/>
      <c r="D192" s="31"/>
      <c r="E192" s="31"/>
      <c r="F192" s="31"/>
      <c r="G192" s="31"/>
      <c r="L192" s="98"/>
      <c r="N192" s="10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2"/>
      <c r="CO192" s="62"/>
      <c r="CP192" s="62"/>
      <c r="CQ192" s="62"/>
      <c r="CR192" s="62"/>
      <c r="CS192" s="62"/>
      <c r="CT192" s="62"/>
      <c r="CU192" s="62"/>
      <c r="CV192" s="62"/>
      <c r="CW192" s="62"/>
      <c r="CX192" s="62"/>
      <c r="CY192" s="62"/>
      <c r="CZ192" s="62"/>
      <c r="DA192" s="62"/>
      <c r="DB192" s="62"/>
      <c r="DC192" s="62"/>
      <c r="DD192" s="62"/>
      <c r="DE192" s="62"/>
      <c r="DF192" s="62"/>
      <c r="DG192" s="62"/>
      <c r="DH192" s="62"/>
      <c r="DI192" s="62"/>
      <c r="DJ192" s="62"/>
      <c r="DK192" s="62"/>
      <c r="DL192" s="62"/>
      <c r="DM192" s="62"/>
      <c r="DN192" s="62"/>
      <c r="DO192" s="62"/>
      <c r="DP192" s="62"/>
      <c r="DQ192" s="62"/>
      <c r="DR192" s="62"/>
      <c r="DS192" s="62"/>
      <c r="DT192" s="62"/>
      <c r="DU192" s="62"/>
      <c r="DV192" s="62"/>
      <c r="DW192" s="62"/>
      <c r="DX192" s="62"/>
      <c r="DY192" s="62"/>
      <c r="DZ192" s="62"/>
      <c r="EA192" s="62"/>
      <c r="EB192" s="62"/>
      <c r="EC192" s="62"/>
      <c r="ED192" s="62"/>
      <c r="EE192" s="62"/>
      <c r="EF192" s="62"/>
      <c r="EG192" s="62"/>
      <c r="EH192" s="62"/>
      <c r="EI192" s="62"/>
      <c r="EJ192" s="62"/>
      <c r="EK192" s="62"/>
      <c r="EL192" s="62"/>
      <c r="EM192" s="62"/>
      <c r="EN192" s="62"/>
      <c r="EO192" s="62"/>
      <c r="EP192" s="62"/>
      <c r="EQ192" s="62"/>
      <c r="ER192" s="62"/>
      <c r="ES192" s="62"/>
      <c r="ET192" s="62"/>
      <c r="EU192" s="62"/>
      <c r="EV192" s="62"/>
      <c r="EW192" s="62"/>
      <c r="EX192" s="62"/>
      <c r="EY192" s="62"/>
      <c r="EZ192" s="62"/>
      <c r="FA192" s="62"/>
      <c r="FB192" s="62"/>
      <c r="FC192" s="62"/>
      <c r="FD192" s="62"/>
      <c r="FE192" s="62"/>
      <c r="FF192" s="62"/>
      <c r="FG192" s="62"/>
      <c r="FH192" s="62"/>
      <c r="FI192" s="62"/>
      <c r="FJ192" s="62"/>
      <c r="FK192" s="62"/>
      <c r="FL192" s="62"/>
      <c r="FM192" s="62"/>
      <c r="FN192" s="62"/>
      <c r="FO192" s="62"/>
      <c r="FP192" s="62"/>
      <c r="FQ192" s="62"/>
      <c r="FR192" s="62"/>
      <c r="FS192" s="62"/>
      <c r="FT192" s="62"/>
      <c r="FU192" s="62"/>
      <c r="FV192" s="62"/>
      <c r="FW192" s="62"/>
      <c r="FX192" s="62"/>
      <c r="FY192" s="62"/>
      <c r="FZ192" s="62"/>
      <c r="GA192" s="62"/>
      <c r="GB192" s="62"/>
      <c r="GC192" s="62"/>
      <c r="GD192" s="62"/>
      <c r="GE192" s="62"/>
      <c r="GF192" s="62"/>
      <c r="GG192" s="62"/>
      <c r="GH192" s="62"/>
      <c r="GI192" s="62"/>
      <c r="GJ192" s="62"/>
      <c r="GK192" s="62"/>
      <c r="GL192" s="62"/>
      <c r="GM192" s="62"/>
      <c r="GN192" s="62"/>
      <c r="GO192" s="62"/>
      <c r="GP192" s="62"/>
      <c r="GQ192" s="62"/>
      <c r="GR192" s="62"/>
      <c r="GS192" s="62"/>
      <c r="GT192" s="62"/>
      <c r="GU192" s="62"/>
      <c r="GV192" s="62"/>
      <c r="GW192" s="62"/>
      <c r="GX192" s="62"/>
      <c r="GY192" s="62"/>
      <c r="GZ192" s="62"/>
      <c r="HA192" s="62"/>
      <c r="HB192" s="62"/>
      <c r="HC192" s="62"/>
      <c r="HD192" s="62"/>
      <c r="HE192" s="62"/>
      <c r="HF192" s="62"/>
      <c r="HG192" s="62"/>
      <c r="HH192" s="62"/>
      <c r="HI192" s="62"/>
      <c r="HJ192" s="62"/>
      <c r="HK192" s="62"/>
      <c r="HL192" s="62"/>
      <c r="HM192" s="62"/>
      <c r="HN192" s="62"/>
      <c r="HO192" s="62"/>
      <c r="HP192" s="62"/>
      <c r="HQ192" s="62"/>
      <c r="HR192" s="62"/>
      <c r="HS192" s="62"/>
      <c r="HT192" s="62"/>
      <c r="HU192" s="62"/>
      <c r="HV192" s="62"/>
      <c r="HW192" s="62"/>
      <c r="HX192" s="62"/>
      <c r="HY192" s="62"/>
      <c r="HZ192" s="62"/>
      <c r="IA192" s="62"/>
      <c r="IB192" s="62"/>
      <c r="IC192" s="62"/>
      <c r="ID192" s="62"/>
      <c r="IE192" s="62"/>
      <c r="IF192" s="62"/>
      <c r="IG192" s="62"/>
      <c r="IH192" s="62"/>
      <c r="II192" s="62"/>
      <c r="IJ192" s="62"/>
      <c r="IK192" s="62"/>
      <c r="IL192" s="62"/>
      <c r="IM192" s="62"/>
      <c r="IN192" s="62"/>
      <c r="IO192" s="62"/>
      <c r="IP192" s="62"/>
      <c r="IQ192" s="62"/>
      <c r="IR192" s="62"/>
    </row>
    <row r="193" spans="1:252" ht="15.75" x14ac:dyDescent="0.25">
      <c r="A193" s="31"/>
      <c r="B193" s="97" t="s">
        <v>235</v>
      </c>
      <c r="C193" s="97"/>
      <c r="D193" s="31" t="s">
        <v>286</v>
      </c>
      <c r="E193" s="31" t="s">
        <v>488</v>
      </c>
      <c r="F193" s="31">
        <f>[3]July!$E$197*12</f>
        <v>100440</v>
      </c>
      <c r="G193" s="31">
        <v>28800</v>
      </c>
      <c r="H193" s="42">
        <f>ROUND(SUM(F193+G193)*60/100,0)</f>
        <v>77544</v>
      </c>
      <c r="I193" s="42">
        <f>ROUND(SUM(F193+G193)*30/100,0)</f>
        <v>38772</v>
      </c>
      <c r="J193" s="42">
        <f>3000*12</f>
        <v>36000</v>
      </c>
      <c r="L193" s="42">
        <f>ROUND(SUM(F193+G193+H193)*10/100,0)</f>
        <v>20678</v>
      </c>
      <c r="M193" s="42">
        <v>3454</v>
      </c>
      <c r="N193" s="102">
        <f>SUM(F193:M193)</f>
        <v>305688</v>
      </c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/>
      <c r="CQ193" s="62"/>
      <c r="CR193" s="62"/>
      <c r="CS193" s="62"/>
      <c r="CT193" s="62"/>
      <c r="CU193" s="62"/>
      <c r="CV193" s="62"/>
      <c r="CW193" s="62"/>
      <c r="CX193" s="62"/>
      <c r="CY193" s="62"/>
      <c r="CZ193" s="62"/>
      <c r="DA193" s="62"/>
      <c r="DB193" s="62"/>
      <c r="DC193" s="62"/>
      <c r="DD193" s="62"/>
      <c r="DE193" s="62"/>
      <c r="DF193" s="62"/>
      <c r="DG193" s="62"/>
      <c r="DH193" s="62"/>
      <c r="DI193" s="62"/>
      <c r="DJ193" s="62"/>
      <c r="DK193" s="62"/>
      <c r="DL193" s="62"/>
      <c r="DM193" s="62"/>
      <c r="DN193" s="62"/>
      <c r="DO193" s="62"/>
      <c r="DP193" s="62"/>
      <c r="DQ193" s="62"/>
      <c r="DR193" s="62"/>
      <c r="DS193" s="62"/>
      <c r="DT193" s="62"/>
      <c r="DU193" s="62"/>
      <c r="DV193" s="62"/>
      <c r="DW193" s="62"/>
      <c r="DX193" s="62"/>
      <c r="DY193" s="62"/>
      <c r="DZ193" s="62"/>
      <c r="EA193" s="62"/>
      <c r="EB193" s="62"/>
      <c r="EC193" s="62"/>
      <c r="ED193" s="62"/>
      <c r="EE193" s="62"/>
      <c r="EF193" s="62"/>
      <c r="EG193" s="62"/>
      <c r="EH193" s="62"/>
      <c r="EI193" s="62"/>
      <c r="EJ193" s="62"/>
      <c r="EK193" s="62"/>
      <c r="EL193" s="62"/>
      <c r="EM193" s="62"/>
      <c r="EN193" s="62"/>
      <c r="EO193" s="62"/>
      <c r="EP193" s="62"/>
      <c r="EQ193" s="62"/>
      <c r="ER193" s="62"/>
      <c r="ES193" s="62"/>
      <c r="ET193" s="62"/>
      <c r="EU193" s="62"/>
      <c r="EV193" s="62"/>
      <c r="EW193" s="62"/>
      <c r="EX193" s="62"/>
      <c r="EY193" s="62"/>
      <c r="EZ193" s="62"/>
      <c r="FA193" s="62"/>
      <c r="FB193" s="62"/>
      <c r="FC193" s="62"/>
      <c r="FD193" s="62"/>
      <c r="FE193" s="62"/>
      <c r="FF193" s="62"/>
      <c r="FG193" s="62"/>
      <c r="FH193" s="62"/>
      <c r="FI193" s="62"/>
      <c r="FJ193" s="62"/>
      <c r="FK193" s="62"/>
      <c r="FL193" s="62"/>
      <c r="FM193" s="62"/>
      <c r="FN193" s="62"/>
      <c r="FO193" s="62"/>
      <c r="FP193" s="62"/>
      <c r="FQ193" s="62"/>
      <c r="FR193" s="62"/>
      <c r="FS193" s="62"/>
      <c r="FT193" s="62"/>
      <c r="FU193" s="62"/>
      <c r="FV193" s="62"/>
      <c r="FW193" s="62"/>
      <c r="FX193" s="62"/>
      <c r="FY193" s="62"/>
      <c r="FZ193" s="62"/>
      <c r="GA193" s="62"/>
      <c r="GB193" s="62"/>
      <c r="GC193" s="62"/>
      <c r="GD193" s="62"/>
      <c r="GE193" s="62"/>
      <c r="GF193" s="62"/>
      <c r="GG193" s="62"/>
      <c r="GH193" s="62"/>
      <c r="GI193" s="62"/>
      <c r="GJ193" s="62"/>
      <c r="GK193" s="62"/>
      <c r="GL193" s="62"/>
      <c r="GM193" s="62"/>
      <c r="GN193" s="62"/>
      <c r="GO193" s="62"/>
      <c r="GP193" s="62"/>
      <c r="GQ193" s="62"/>
      <c r="GR193" s="62"/>
      <c r="GS193" s="62"/>
      <c r="GT193" s="62"/>
      <c r="GU193" s="62"/>
      <c r="GV193" s="62"/>
      <c r="GW193" s="62"/>
      <c r="GX193" s="62"/>
      <c r="GY193" s="62"/>
      <c r="GZ193" s="62"/>
      <c r="HA193" s="62"/>
      <c r="HB193" s="62"/>
      <c r="HC193" s="62"/>
      <c r="HD193" s="62"/>
      <c r="HE193" s="62"/>
      <c r="HF193" s="62"/>
      <c r="HG193" s="62"/>
      <c r="HH193" s="62"/>
      <c r="HI193" s="62"/>
      <c r="HJ193" s="62"/>
      <c r="HK193" s="62"/>
      <c r="HL193" s="62"/>
      <c r="HM193" s="62"/>
      <c r="HN193" s="62"/>
      <c r="HO193" s="62"/>
      <c r="HP193" s="62"/>
      <c r="HQ193" s="62"/>
      <c r="HR193" s="62"/>
      <c r="HS193" s="62"/>
      <c r="HT193" s="62"/>
      <c r="HU193" s="62"/>
      <c r="HV193" s="62"/>
      <c r="HW193" s="62"/>
      <c r="HX193" s="62"/>
      <c r="HY193" s="62"/>
      <c r="HZ193" s="62"/>
      <c r="IA193" s="62"/>
      <c r="IB193" s="62"/>
      <c r="IC193" s="62"/>
      <c r="ID193" s="62"/>
      <c r="IE193" s="62"/>
      <c r="IF193" s="62"/>
      <c r="IG193" s="62"/>
      <c r="IH193" s="62"/>
      <c r="II193" s="62"/>
      <c r="IJ193" s="62"/>
      <c r="IK193" s="62"/>
      <c r="IL193" s="62"/>
      <c r="IM193" s="62"/>
      <c r="IN193" s="62"/>
      <c r="IO193" s="62"/>
      <c r="IP193" s="62"/>
      <c r="IQ193" s="62"/>
      <c r="IR193" s="62"/>
    </row>
    <row r="194" spans="1:252" ht="15.75" x14ac:dyDescent="0.25">
      <c r="A194" s="31"/>
      <c r="B194" s="97"/>
      <c r="C194" s="97"/>
      <c r="D194" s="31"/>
      <c r="E194" s="31"/>
      <c r="F194" s="31"/>
      <c r="G194" s="31"/>
      <c r="L194" s="98"/>
      <c r="N194" s="10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62"/>
      <c r="CN194" s="62"/>
      <c r="CO194" s="62"/>
      <c r="CP194" s="62"/>
      <c r="CQ194" s="62"/>
      <c r="CR194" s="62"/>
      <c r="CS194" s="62"/>
      <c r="CT194" s="62"/>
      <c r="CU194" s="62"/>
      <c r="CV194" s="62"/>
      <c r="CW194" s="62"/>
      <c r="CX194" s="62"/>
      <c r="CY194" s="62"/>
      <c r="CZ194" s="62"/>
      <c r="DA194" s="62"/>
      <c r="DB194" s="62"/>
      <c r="DC194" s="62"/>
      <c r="DD194" s="62"/>
      <c r="DE194" s="62"/>
      <c r="DF194" s="62"/>
      <c r="DG194" s="62"/>
      <c r="DH194" s="62"/>
      <c r="DI194" s="62"/>
      <c r="DJ194" s="62"/>
      <c r="DK194" s="62"/>
      <c r="DL194" s="62"/>
      <c r="DM194" s="62"/>
      <c r="DN194" s="62"/>
      <c r="DO194" s="62"/>
      <c r="DP194" s="62"/>
      <c r="DQ194" s="62"/>
      <c r="DR194" s="62"/>
      <c r="DS194" s="62"/>
      <c r="DT194" s="62"/>
      <c r="DU194" s="62"/>
      <c r="DV194" s="62"/>
      <c r="DW194" s="62"/>
      <c r="DX194" s="62"/>
      <c r="DY194" s="62"/>
      <c r="DZ194" s="62"/>
      <c r="EA194" s="62"/>
      <c r="EB194" s="62"/>
      <c r="EC194" s="62"/>
      <c r="ED194" s="62"/>
      <c r="EE194" s="62"/>
      <c r="EF194" s="62"/>
      <c r="EG194" s="62"/>
      <c r="EH194" s="62"/>
      <c r="EI194" s="62"/>
      <c r="EJ194" s="62"/>
      <c r="EK194" s="62"/>
      <c r="EL194" s="62"/>
      <c r="EM194" s="62"/>
      <c r="EN194" s="62"/>
      <c r="EO194" s="62"/>
      <c r="EP194" s="62"/>
      <c r="EQ194" s="62"/>
      <c r="ER194" s="62"/>
      <c r="ES194" s="62"/>
      <c r="ET194" s="62"/>
      <c r="EU194" s="62"/>
      <c r="EV194" s="62"/>
      <c r="EW194" s="62"/>
      <c r="EX194" s="62"/>
      <c r="EY194" s="62"/>
      <c r="EZ194" s="62"/>
      <c r="FA194" s="62"/>
      <c r="FB194" s="62"/>
      <c r="FC194" s="62"/>
      <c r="FD194" s="62"/>
      <c r="FE194" s="62"/>
      <c r="FF194" s="62"/>
      <c r="FG194" s="62"/>
      <c r="FH194" s="62"/>
      <c r="FI194" s="62"/>
      <c r="FJ194" s="62"/>
      <c r="FK194" s="62"/>
      <c r="FL194" s="62"/>
      <c r="FM194" s="62"/>
      <c r="FN194" s="62"/>
      <c r="FO194" s="62"/>
      <c r="FP194" s="62"/>
      <c r="FQ194" s="62"/>
      <c r="FR194" s="62"/>
      <c r="FS194" s="62"/>
      <c r="FT194" s="62"/>
      <c r="FU194" s="62"/>
      <c r="FV194" s="62"/>
      <c r="FW194" s="62"/>
      <c r="FX194" s="62"/>
      <c r="FY194" s="62"/>
      <c r="FZ194" s="62"/>
      <c r="GA194" s="62"/>
      <c r="GB194" s="62"/>
      <c r="GC194" s="62"/>
      <c r="GD194" s="62"/>
      <c r="GE194" s="62"/>
      <c r="GF194" s="62"/>
      <c r="GG194" s="62"/>
      <c r="GH194" s="62"/>
      <c r="GI194" s="62"/>
      <c r="GJ194" s="62"/>
      <c r="GK194" s="62"/>
      <c r="GL194" s="62"/>
      <c r="GM194" s="62"/>
      <c r="GN194" s="62"/>
      <c r="GO194" s="62"/>
      <c r="GP194" s="62"/>
      <c r="GQ194" s="62"/>
      <c r="GR194" s="62"/>
      <c r="GS194" s="62"/>
      <c r="GT194" s="62"/>
      <c r="GU194" s="62"/>
      <c r="GV194" s="62"/>
      <c r="GW194" s="62"/>
      <c r="GX194" s="62"/>
      <c r="GY194" s="62"/>
      <c r="GZ194" s="62"/>
      <c r="HA194" s="62"/>
      <c r="HB194" s="62"/>
      <c r="HC194" s="62"/>
      <c r="HD194" s="62"/>
      <c r="HE194" s="62"/>
      <c r="HF194" s="62"/>
      <c r="HG194" s="62"/>
      <c r="HH194" s="62"/>
      <c r="HI194" s="62"/>
      <c r="HJ194" s="62"/>
      <c r="HK194" s="62"/>
      <c r="HL194" s="62"/>
      <c r="HM194" s="62"/>
      <c r="HN194" s="62"/>
      <c r="HO194" s="62"/>
      <c r="HP194" s="62"/>
      <c r="HQ194" s="62"/>
      <c r="HR194" s="62"/>
      <c r="HS194" s="62"/>
      <c r="HT194" s="62"/>
      <c r="HU194" s="62"/>
      <c r="HV194" s="62"/>
      <c r="HW194" s="62"/>
      <c r="HX194" s="62"/>
      <c r="HY194" s="62"/>
      <c r="HZ194" s="62"/>
      <c r="IA194" s="62"/>
      <c r="IB194" s="62"/>
      <c r="IC194" s="62"/>
      <c r="ID194" s="62"/>
      <c r="IE194" s="62"/>
      <c r="IF194" s="62"/>
      <c r="IG194" s="62"/>
      <c r="IH194" s="62"/>
      <c r="II194" s="62"/>
      <c r="IJ194" s="62"/>
      <c r="IK194" s="62"/>
      <c r="IL194" s="62"/>
      <c r="IM194" s="62"/>
      <c r="IN194" s="62"/>
      <c r="IO194" s="62"/>
      <c r="IP194" s="62"/>
      <c r="IQ194" s="62"/>
      <c r="IR194" s="62"/>
    </row>
    <row r="195" spans="1:252" ht="15.75" x14ac:dyDescent="0.25">
      <c r="A195" s="31"/>
      <c r="B195" s="97" t="s">
        <v>237</v>
      </c>
      <c r="C195" s="97"/>
      <c r="D195" s="31" t="s">
        <v>287</v>
      </c>
      <c r="E195" s="31" t="s">
        <v>488</v>
      </c>
      <c r="F195" s="31">
        <f>[3]July!$E$199*12</f>
        <v>100440</v>
      </c>
      <c r="G195" s="31">
        <v>28800</v>
      </c>
      <c r="H195" s="42">
        <f>ROUND(SUM(F195+G195)*60/100,0)</f>
        <v>77544</v>
      </c>
      <c r="I195" s="42">
        <f>ROUND(SUM(F195+G195)*30/100,0)</f>
        <v>38772</v>
      </c>
      <c r="J195" s="42">
        <f>3000*12</f>
        <v>36000</v>
      </c>
      <c r="L195" s="42">
        <f>ROUND(SUM(F195+G195+H195)*10/100,0)</f>
        <v>20678</v>
      </c>
      <c r="M195" s="42">
        <v>3454</v>
      </c>
      <c r="N195" s="102">
        <f>SUM(F195:M195)</f>
        <v>305688</v>
      </c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/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  <c r="CF195" s="62"/>
      <c r="CG195" s="62"/>
      <c r="CH195" s="62"/>
      <c r="CI195" s="62"/>
      <c r="CJ195" s="62"/>
      <c r="CK195" s="62"/>
      <c r="CL195" s="62"/>
      <c r="CM195" s="62"/>
      <c r="CN195" s="62"/>
      <c r="CO195" s="62"/>
      <c r="CP195" s="62"/>
      <c r="CQ195" s="62"/>
      <c r="CR195" s="62"/>
      <c r="CS195" s="62"/>
      <c r="CT195" s="62"/>
      <c r="CU195" s="62"/>
      <c r="CV195" s="62"/>
      <c r="CW195" s="62"/>
      <c r="CX195" s="62"/>
      <c r="CY195" s="62"/>
      <c r="CZ195" s="62"/>
      <c r="DA195" s="62"/>
      <c r="DB195" s="62"/>
      <c r="DC195" s="62"/>
      <c r="DD195" s="62"/>
      <c r="DE195" s="62"/>
      <c r="DF195" s="62"/>
      <c r="DG195" s="62"/>
      <c r="DH195" s="62"/>
      <c r="DI195" s="62"/>
      <c r="DJ195" s="62"/>
      <c r="DK195" s="62"/>
      <c r="DL195" s="62"/>
      <c r="DM195" s="62"/>
      <c r="DN195" s="62"/>
      <c r="DO195" s="62"/>
      <c r="DP195" s="62"/>
      <c r="DQ195" s="62"/>
      <c r="DR195" s="62"/>
      <c r="DS195" s="62"/>
      <c r="DT195" s="62"/>
      <c r="DU195" s="62"/>
      <c r="DV195" s="62"/>
      <c r="DW195" s="62"/>
      <c r="DX195" s="62"/>
      <c r="DY195" s="62"/>
      <c r="DZ195" s="62"/>
      <c r="EA195" s="62"/>
      <c r="EB195" s="62"/>
      <c r="EC195" s="62"/>
      <c r="ED195" s="62"/>
      <c r="EE195" s="62"/>
      <c r="EF195" s="62"/>
      <c r="EG195" s="62"/>
      <c r="EH195" s="62"/>
      <c r="EI195" s="62"/>
      <c r="EJ195" s="62"/>
      <c r="EK195" s="62"/>
      <c r="EL195" s="62"/>
      <c r="EM195" s="62"/>
      <c r="EN195" s="62"/>
      <c r="EO195" s="62"/>
      <c r="EP195" s="62"/>
      <c r="EQ195" s="62"/>
      <c r="ER195" s="62"/>
      <c r="ES195" s="62"/>
      <c r="ET195" s="62"/>
      <c r="EU195" s="62"/>
      <c r="EV195" s="62"/>
      <c r="EW195" s="62"/>
      <c r="EX195" s="62"/>
      <c r="EY195" s="62"/>
      <c r="EZ195" s="62"/>
      <c r="FA195" s="62"/>
      <c r="FB195" s="62"/>
      <c r="FC195" s="62"/>
      <c r="FD195" s="62"/>
      <c r="FE195" s="62"/>
      <c r="FF195" s="62"/>
      <c r="FG195" s="62"/>
      <c r="FH195" s="62"/>
      <c r="FI195" s="62"/>
      <c r="FJ195" s="62"/>
      <c r="FK195" s="62"/>
      <c r="FL195" s="62"/>
      <c r="FM195" s="62"/>
      <c r="FN195" s="62"/>
      <c r="FO195" s="62"/>
      <c r="FP195" s="62"/>
      <c r="FQ195" s="62"/>
      <c r="FR195" s="62"/>
      <c r="FS195" s="62"/>
      <c r="FT195" s="62"/>
      <c r="FU195" s="62"/>
      <c r="FV195" s="62"/>
      <c r="FW195" s="62"/>
      <c r="FX195" s="62"/>
      <c r="FY195" s="62"/>
      <c r="FZ195" s="62"/>
      <c r="GA195" s="62"/>
      <c r="GB195" s="62"/>
      <c r="GC195" s="62"/>
      <c r="GD195" s="62"/>
      <c r="GE195" s="62"/>
      <c r="GF195" s="62"/>
      <c r="GG195" s="62"/>
      <c r="GH195" s="62"/>
      <c r="GI195" s="62"/>
      <c r="GJ195" s="62"/>
      <c r="GK195" s="62"/>
      <c r="GL195" s="62"/>
      <c r="GM195" s="62"/>
      <c r="GN195" s="62"/>
      <c r="GO195" s="62"/>
      <c r="GP195" s="62"/>
      <c r="GQ195" s="62"/>
      <c r="GR195" s="62"/>
      <c r="GS195" s="62"/>
      <c r="GT195" s="62"/>
      <c r="GU195" s="62"/>
      <c r="GV195" s="62"/>
      <c r="GW195" s="62"/>
      <c r="GX195" s="62"/>
      <c r="GY195" s="62"/>
      <c r="GZ195" s="62"/>
      <c r="HA195" s="62"/>
      <c r="HB195" s="62"/>
      <c r="HC195" s="62"/>
      <c r="HD195" s="62"/>
      <c r="HE195" s="62"/>
      <c r="HF195" s="62"/>
      <c r="HG195" s="62"/>
      <c r="HH195" s="62"/>
      <c r="HI195" s="62"/>
      <c r="HJ195" s="62"/>
      <c r="HK195" s="62"/>
      <c r="HL195" s="62"/>
      <c r="HM195" s="62"/>
      <c r="HN195" s="62"/>
      <c r="HO195" s="62"/>
      <c r="HP195" s="62"/>
      <c r="HQ195" s="62"/>
      <c r="HR195" s="62"/>
      <c r="HS195" s="62"/>
      <c r="HT195" s="62"/>
      <c r="HU195" s="62"/>
      <c r="HV195" s="62"/>
      <c r="HW195" s="62"/>
      <c r="HX195" s="62"/>
      <c r="HY195" s="62"/>
      <c r="HZ195" s="62"/>
      <c r="IA195" s="62"/>
      <c r="IB195" s="62"/>
      <c r="IC195" s="62"/>
      <c r="ID195" s="62"/>
      <c r="IE195" s="62"/>
      <c r="IF195" s="62"/>
      <c r="IG195" s="62"/>
      <c r="IH195" s="62"/>
      <c r="II195" s="62"/>
      <c r="IJ195" s="62"/>
      <c r="IK195" s="62"/>
      <c r="IL195" s="62"/>
      <c r="IM195" s="62"/>
      <c r="IN195" s="62"/>
      <c r="IO195" s="62"/>
      <c r="IP195" s="62"/>
      <c r="IQ195" s="62"/>
      <c r="IR195" s="62"/>
    </row>
    <row r="196" spans="1:252" ht="15.75" x14ac:dyDescent="0.25">
      <c r="A196" s="31"/>
      <c r="B196" s="97"/>
      <c r="C196" s="97"/>
      <c r="D196" s="31"/>
      <c r="E196" s="31"/>
      <c r="F196" s="31"/>
      <c r="G196" s="31"/>
      <c r="L196" s="98"/>
      <c r="N196" s="10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/>
      <c r="BV196" s="62"/>
      <c r="BW196" s="62"/>
      <c r="BX196" s="62"/>
      <c r="BY196" s="62"/>
      <c r="BZ196" s="62"/>
      <c r="CA196" s="62"/>
      <c r="CB196" s="62"/>
      <c r="CC196" s="62"/>
      <c r="CD196" s="62"/>
      <c r="CE196" s="62"/>
      <c r="CF196" s="62"/>
      <c r="CG196" s="62"/>
      <c r="CH196" s="62"/>
      <c r="CI196" s="62"/>
      <c r="CJ196" s="62"/>
      <c r="CK196" s="62"/>
      <c r="CL196" s="62"/>
      <c r="CM196" s="62"/>
      <c r="CN196" s="62"/>
      <c r="CO196" s="62"/>
      <c r="CP196" s="62"/>
      <c r="CQ196" s="62"/>
      <c r="CR196" s="62"/>
      <c r="CS196" s="62"/>
      <c r="CT196" s="62"/>
      <c r="CU196" s="62"/>
      <c r="CV196" s="62"/>
      <c r="CW196" s="62"/>
      <c r="CX196" s="62"/>
      <c r="CY196" s="62"/>
      <c r="CZ196" s="62"/>
      <c r="DA196" s="62"/>
      <c r="DB196" s="62"/>
      <c r="DC196" s="62"/>
      <c r="DD196" s="62"/>
      <c r="DE196" s="62"/>
      <c r="DF196" s="62"/>
      <c r="DG196" s="62"/>
      <c r="DH196" s="62"/>
      <c r="DI196" s="62"/>
      <c r="DJ196" s="62"/>
      <c r="DK196" s="62"/>
      <c r="DL196" s="62"/>
      <c r="DM196" s="62"/>
      <c r="DN196" s="62"/>
      <c r="DO196" s="62"/>
      <c r="DP196" s="62"/>
      <c r="DQ196" s="62"/>
      <c r="DR196" s="62"/>
      <c r="DS196" s="62"/>
      <c r="DT196" s="62"/>
      <c r="DU196" s="62"/>
      <c r="DV196" s="62"/>
      <c r="DW196" s="62"/>
      <c r="DX196" s="62"/>
      <c r="DY196" s="62"/>
      <c r="DZ196" s="62"/>
      <c r="EA196" s="62"/>
      <c r="EB196" s="62"/>
      <c r="EC196" s="62"/>
      <c r="ED196" s="62"/>
      <c r="EE196" s="62"/>
      <c r="EF196" s="62"/>
      <c r="EG196" s="62"/>
      <c r="EH196" s="62"/>
      <c r="EI196" s="62"/>
      <c r="EJ196" s="62"/>
      <c r="EK196" s="62"/>
      <c r="EL196" s="62"/>
      <c r="EM196" s="62"/>
      <c r="EN196" s="62"/>
      <c r="EO196" s="62"/>
      <c r="EP196" s="62"/>
      <c r="EQ196" s="62"/>
      <c r="ER196" s="62"/>
      <c r="ES196" s="62"/>
      <c r="ET196" s="62"/>
      <c r="EU196" s="62"/>
      <c r="EV196" s="62"/>
      <c r="EW196" s="62"/>
      <c r="EX196" s="62"/>
      <c r="EY196" s="62"/>
      <c r="EZ196" s="62"/>
      <c r="FA196" s="62"/>
      <c r="FB196" s="62"/>
      <c r="FC196" s="62"/>
      <c r="FD196" s="62"/>
      <c r="FE196" s="62"/>
      <c r="FF196" s="62"/>
      <c r="FG196" s="62"/>
      <c r="FH196" s="62"/>
      <c r="FI196" s="62"/>
      <c r="FJ196" s="62"/>
      <c r="FK196" s="62"/>
      <c r="FL196" s="62"/>
      <c r="FM196" s="62"/>
      <c r="FN196" s="62"/>
      <c r="FO196" s="62"/>
      <c r="FP196" s="62"/>
      <c r="FQ196" s="62"/>
      <c r="FR196" s="62"/>
      <c r="FS196" s="62"/>
      <c r="FT196" s="62"/>
      <c r="FU196" s="62"/>
      <c r="FV196" s="62"/>
      <c r="FW196" s="62"/>
      <c r="FX196" s="62"/>
      <c r="FY196" s="62"/>
      <c r="FZ196" s="62"/>
      <c r="GA196" s="62"/>
      <c r="GB196" s="62"/>
      <c r="GC196" s="62"/>
      <c r="GD196" s="62"/>
      <c r="GE196" s="62"/>
      <c r="GF196" s="62"/>
      <c r="GG196" s="62"/>
      <c r="GH196" s="62"/>
      <c r="GI196" s="62"/>
      <c r="GJ196" s="62"/>
      <c r="GK196" s="62"/>
      <c r="GL196" s="62"/>
      <c r="GM196" s="62"/>
      <c r="GN196" s="62"/>
      <c r="GO196" s="62"/>
      <c r="GP196" s="62"/>
      <c r="GQ196" s="62"/>
      <c r="GR196" s="62"/>
      <c r="GS196" s="62"/>
      <c r="GT196" s="62"/>
      <c r="GU196" s="62"/>
      <c r="GV196" s="62"/>
      <c r="GW196" s="62"/>
      <c r="GX196" s="62"/>
      <c r="GY196" s="62"/>
      <c r="GZ196" s="62"/>
      <c r="HA196" s="62"/>
      <c r="HB196" s="62"/>
      <c r="HC196" s="62"/>
      <c r="HD196" s="62"/>
      <c r="HE196" s="62"/>
      <c r="HF196" s="62"/>
      <c r="HG196" s="62"/>
      <c r="HH196" s="62"/>
      <c r="HI196" s="62"/>
      <c r="HJ196" s="62"/>
      <c r="HK196" s="62"/>
      <c r="HL196" s="62"/>
      <c r="HM196" s="62"/>
      <c r="HN196" s="62"/>
      <c r="HO196" s="62"/>
      <c r="HP196" s="62"/>
      <c r="HQ196" s="62"/>
      <c r="HR196" s="62"/>
      <c r="HS196" s="62"/>
      <c r="HT196" s="62"/>
      <c r="HU196" s="62"/>
      <c r="HV196" s="62"/>
      <c r="HW196" s="62"/>
      <c r="HX196" s="62"/>
      <c r="HY196" s="62"/>
      <c r="HZ196" s="62"/>
      <c r="IA196" s="62"/>
      <c r="IB196" s="62"/>
      <c r="IC196" s="62"/>
      <c r="ID196" s="62"/>
      <c r="IE196" s="62"/>
      <c r="IF196" s="62"/>
      <c r="IG196" s="62"/>
      <c r="IH196" s="62"/>
      <c r="II196" s="62"/>
      <c r="IJ196" s="62"/>
      <c r="IK196" s="62"/>
      <c r="IL196" s="62"/>
      <c r="IM196" s="62"/>
      <c r="IN196" s="62"/>
      <c r="IO196" s="62"/>
      <c r="IP196" s="62"/>
      <c r="IQ196" s="62"/>
      <c r="IR196" s="62"/>
    </row>
    <row r="197" spans="1:252" ht="15.75" x14ac:dyDescent="0.25">
      <c r="A197" s="31"/>
      <c r="B197" s="97" t="s">
        <v>239</v>
      </c>
      <c r="C197" s="97"/>
      <c r="D197" s="31" t="s">
        <v>288</v>
      </c>
      <c r="E197" s="31" t="s">
        <v>488</v>
      </c>
      <c r="F197" s="31">
        <f>[3]July!$E$201*12</f>
        <v>100440</v>
      </c>
      <c r="G197" s="31">
        <v>28800</v>
      </c>
      <c r="H197" s="42">
        <f>ROUND(SUM(F197+G197)*60/100,0)</f>
        <v>77544</v>
      </c>
      <c r="I197" s="42">
        <f>ROUND(SUM(F197+G197)*30/100,0)</f>
        <v>38772</v>
      </c>
      <c r="J197" s="42">
        <f>3000*12</f>
        <v>36000</v>
      </c>
      <c r="L197" s="42">
        <f>ROUND(SUM(F197+G197+H197)*10/100,0)</f>
        <v>20678</v>
      </c>
      <c r="M197" s="42">
        <v>3454</v>
      </c>
      <c r="N197" s="102">
        <f>SUM(F197:M197)</f>
        <v>305688</v>
      </c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2"/>
      <c r="CG197" s="62"/>
      <c r="CH197" s="62"/>
      <c r="CI197" s="62"/>
      <c r="CJ197" s="62"/>
      <c r="CK197" s="62"/>
      <c r="CL197" s="62"/>
      <c r="CM197" s="62"/>
      <c r="CN197" s="62"/>
      <c r="CO197" s="62"/>
      <c r="CP197" s="62"/>
      <c r="CQ197" s="62"/>
      <c r="CR197" s="62"/>
      <c r="CS197" s="62"/>
      <c r="CT197" s="62"/>
      <c r="CU197" s="62"/>
      <c r="CV197" s="62"/>
      <c r="CW197" s="62"/>
      <c r="CX197" s="62"/>
      <c r="CY197" s="62"/>
      <c r="CZ197" s="62"/>
      <c r="DA197" s="62"/>
      <c r="DB197" s="62"/>
      <c r="DC197" s="62"/>
      <c r="DD197" s="62"/>
      <c r="DE197" s="62"/>
      <c r="DF197" s="62"/>
      <c r="DG197" s="62"/>
      <c r="DH197" s="62"/>
      <c r="DI197" s="62"/>
      <c r="DJ197" s="62"/>
      <c r="DK197" s="62"/>
      <c r="DL197" s="62"/>
      <c r="DM197" s="62"/>
      <c r="DN197" s="62"/>
      <c r="DO197" s="62"/>
      <c r="DP197" s="62"/>
      <c r="DQ197" s="62"/>
      <c r="DR197" s="62"/>
      <c r="DS197" s="62"/>
      <c r="DT197" s="62"/>
      <c r="DU197" s="62"/>
      <c r="DV197" s="62"/>
      <c r="DW197" s="62"/>
      <c r="DX197" s="62"/>
      <c r="DY197" s="62"/>
      <c r="DZ197" s="62"/>
      <c r="EA197" s="62"/>
      <c r="EB197" s="62"/>
      <c r="EC197" s="62"/>
      <c r="ED197" s="62"/>
      <c r="EE197" s="62"/>
      <c r="EF197" s="62"/>
      <c r="EG197" s="62"/>
      <c r="EH197" s="62"/>
      <c r="EI197" s="62"/>
      <c r="EJ197" s="62"/>
      <c r="EK197" s="62"/>
      <c r="EL197" s="62"/>
      <c r="EM197" s="62"/>
      <c r="EN197" s="62"/>
      <c r="EO197" s="62"/>
      <c r="EP197" s="62"/>
      <c r="EQ197" s="62"/>
      <c r="ER197" s="62"/>
      <c r="ES197" s="62"/>
      <c r="ET197" s="62"/>
      <c r="EU197" s="62"/>
      <c r="EV197" s="62"/>
      <c r="EW197" s="62"/>
      <c r="EX197" s="62"/>
      <c r="EY197" s="62"/>
      <c r="EZ197" s="62"/>
      <c r="FA197" s="62"/>
      <c r="FB197" s="62"/>
      <c r="FC197" s="62"/>
      <c r="FD197" s="62"/>
      <c r="FE197" s="62"/>
      <c r="FF197" s="62"/>
      <c r="FG197" s="62"/>
      <c r="FH197" s="62"/>
      <c r="FI197" s="62"/>
      <c r="FJ197" s="62"/>
      <c r="FK197" s="62"/>
      <c r="FL197" s="62"/>
      <c r="FM197" s="62"/>
      <c r="FN197" s="62"/>
      <c r="FO197" s="62"/>
      <c r="FP197" s="62"/>
      <c r="FQ197" s="62"/>
      <c r="FR197" s="62"/>
      <c r="FS197" s="62"/>
      <c r="FT197" s="62"/>
      <c r="FU197" s="62"/>
      <c r="FV197" s="62"/>
      <c r="FW197" s="62"/>
      <c r="FX197" s="62"/>
      <c r="FY197" s="62"/>
      <c r="FZ197" s="62"/>
      <c r="GA197" s="62"/>
      <c r="GB197" s="62"/>
      <c r="GC197" s="62"/>
      <c r="GD197" s="62"/>
      <c r="GE197" s="62"/>
      <c r="GF197" s="62"/>
      <c r="GG197" s="62"/>
      <c r="GH197" s="62"/>
      <c r="GI197" s="62"/>
      <c r="GJ197" s="62"/>
      <c r="GK197" s="62"/>
      <c r="GL197" s="62"/>
      <c r="GM197" s="62"/>
      <c r="GN197" s="62"/>
      <c r="GO197" s="62"/>
      <c r="GP197" s="62"/>
      <c r="GQ197" s="62"/>
      <c r="GR197" s="62"/>
      <c r="GS197" s="62"/>
      <c r="GT197" s="62"/>
      <c r="GU197" s="62"/>
      <c r="GV197" s="62"/>
      <c r="GW197" s="62"/>
      <c r="GX197" s="62"/>
      <c r="GY197" s="62"/>
      <c r="GZ197" s="62"/>
      <c r="HA197" s="62"/>
      <c r="HB197" s="62"/>
      <c r="HC197" s="62"/>
      <c r="HD197" s="62"/>
      <c r="HE197" s="62"/>
      <c r="HF197" s="62"/>
      <c r="HG197" s="62"/>
      <c r="HH197" s="62"/>
      <c r="HI197" s="62"/>
      <c r="HJ197" s="62"/>
      <c r="HK197" s="62"/>
      <c r="HL197" s="62"/>
      <c r="HM197" s="62"/>
      <c r="HN197" s="62"/>
      <c r="HO197" s="62"/>
      <c r="HP197" s="62"/>
      <c r="HQ197" s="62"/>
      <c r="HR197" s="62"/>
      <c r="HS197" s="62"/>
      <c r="HT197" s="62"/>
      <c r="HU197" s="62"/>
      <c r="HV197" s="62"/>
      <c r="HW197" s="62"/>
      <c r="HX197" s="62"/>
      <c r="HY197" s="62"/>
      <c r="HZ197" s="62"/>
      <c r="IA197" s="62"/>
      <c r="IB197" s="62"/>
      <c r="IC197" s="62"/>
      <c r="ID197" s="62"/>
      <c r="IE197" s="62"/>
      <c r="IF197" s="62"/>
      <c r="IG197" s="62"/>
      <c r="IH197" s="62"/>
      <c r="II197" s="62"/>
      <c r="IJ197" s="62"/>
      <c r="IK197" s="62"/>
      <c r="IL197" s="62"/>
      <c r="IM197" s="62"/>
      <c r="IN197" s="62"/>
      <c r="IO197" s="62"/>
      <c r="IP197" s="62"/>
      <c r="IQ197" s="62"/>
      <c r="IR197" s="62"/>
    </row>
    <row r="198" spans="1:252" ht="15.75" x14ac:dyDescent="0.25">
      <c r="A198" s="31"/>
      <c r="B198" s="97"/>
      <c r="C198" s="97"/>
      <c r="D198" s="31"/>
      <c r="E198" s="31"/>
      <c r="F198" s="31"/>
      <c r="G198" s="31"/>
      <c r="L198" s="98"/>
      <c r="N198" s="10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/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  <c r="CF198" s="62"/>
      <c r="CG198" s="62"/>
      <c r="CH198" s="62"/>
      <c r="CI198" s="62"/>
      <c r="CJ198" s="62"/>
      <c r="CK198" s="62"/>
      <c r="CL198" s="62"/>
      <c r="CM198" s="62"/>
      <c r="CN198" s="62"/>
      <c r="CO198" s="62"/>
      <c r="CP198" s="62"/>
      <c r="CQ198" s="62"/>
      <c r="CR198" s="62"/>
      <c r="CS198" s="62"/>
      <c r="CT198" s="62"/>
      <c r="CU198" s="62"/>
      <c r="CV198" s="62"/>
      <c r="CW198" s="62"/>
      <c r="CX198" s="62"/>
      <c r="CY198" s="62"/>
      <c r="CZ198" s="62"/>
      <c r="DA198" s="62"/>
      <c r="DB198" s="62"/>
      <c r="DC198" s="62"/>
      <c r="DD198" s="62"/>
      <c r="DE198" s="62"/>
      <c r="DF198" s="62"/>
      <c r="DG198" s="62"/>
      <c r="DH198" s="62"/>
      <c r="DI198" s="62"/>
      <c r="DJ198" s="62"/>
      <c r="DK198" s="62"/>
      <c r="DL198" s="62"/>
      <c r="DM198" s="62"/>
      <c r="DN198" s="62"/>
      <c r="DO198" s="62"/>
      <c r="DP198" s="62"/>
      <c r="DQ198" s="62"/>
      <c r="DR198" s="62"/>
      <c r="DS198" s="62"/>
      <c r="DT198" s="62"/>
      <c r="DU198" s="62"/>
      <c r="DV198" s="62"/>
      <c r="DW198" s="62"/>
      <c r="DX198" s="62"/>
      <c r="DY198" s="62"/>
      <c r="DZ198" s="62"/>
      <c r="EA198" s="62"/>
      <c r="EB198" s="62"/>
      <c r="EC198" s="62"/>
      <c r="ED198" s="62"/>
      <c r="EE198" s="62"/>
      <c r="EF198" s="62"/>
      <c r="EG198" s="62"/>
      <c r="EH198" s="62"/>
      <c r="EI198" s="62"/>
      <c r="EJ198" s="62"/>
      <c r="EK198" s="62"/>
      <c r="EL198" s="62"/>
      <c r="EM198" s="62"/>
      <c r="EN198" s="62"/>
      <c r="EO198" s="62"/>
      <c r="EP198" s="62"/>
      <c r="EQ198" s="62"/>
      <c r="ER198" s="62"/>
      <c r="ES198" s="62"/>
      <c r="ET198" s="62"/>
      <c r="EU198" s="62"/>
      <c r="EV198" s="62"/>
      <c r="EW198" s="62"/>
      <c r="EX198" s="62"/>
      <c r="EY198" s="62"/>
      <c r="EZ198" s="62"/>
      <c r="FA198" s="62"/>
      <c r="FB198" s="62"/>
      <c r="FC198" s="62"/>
      <c r="FD198" s="62"/>
      <c r="FE198" s="62"/>
      <c r="FF198" s="62"/>
      <c r="FG198" s="62"/>
      <c r="FH198" s="62"/>
      <c r="FI198" s="62"/>
      <c r="FJ198" s="62"/>
      <c r="FK198" s="62"/>
      <c r="FL198" s="62"/>
      <c r="FM198" s="62"/>
      <c r="FN198" s="62"/>
      <c r="FO198" s="62"/>
      <c r="FP198" s="62"/>
      <c r="FQ198" s="62"/>
      <c r="FR198" s="62"/>
      <c r="FS198" s="62"/>
      <c r="FT198" s="62"/>
      <c r="FU198" s="62"/>
      <c r="FV198" s="62"/>
      <c r="FW198" s="62"/>
      <c r="FX198" s="62"/>
      <c r="FY198" s="62"/>
      <c r="FZ198" s="62"/>
      <c r="GA198" s="62"/>
      <c r="GB198" s="62"/>
      <c r="GC198" s="62"/>
      <c r="GD198" s="62"/>
      <c r="GE198" s="62"/>
      <c r="GF198" s="62"/>
      <c r="GG198" s="62"/>
      <c r="GH198" s="62"/>
      <c r="GI198" s="62"/>
      <c r="GJ198" s="62"/>
      <c r="GK198" s="62"/>
      <c r="GL198" s="62"/>
      <c r="GM198" s="62"/>
      <c r="GN198" s="62"/>
      <c r="GO198" s="62"/>
      <c r="GP198" s="62"/>
      <c r="GQ198" s="62"/>
      <c r="GR198" s="62"/>
      <c r="GS198" s="62"/>
      <c r="GT198" s="62"/>
      <c r="GU198" s="62"/>
      <c r="GV198" s="62"/>
      <c r="GW198" s="62"/>
      <c r="GX198" s="62"/>
      <c r="GY198" s="62"/>
      <c r="GZ198" s="62"/>
      <c r="HA198" s="62"/>
      <c r="HB198" s="62"/>
      <c r="HC198" s="62"/>
      <c r="HD198" s="62"/>
      <c r="HE198" s="62"/>
      <c r="HF198" s="62"/>
      <c r="HG198" s="62"/>
      <c r="HH198" s="62"/>
      <c r="HI198" s="62"/>
      <c r="HJ198" s="62"/>
      <c r="HK198" s="62"/>
      <c r="HL198" s="62"/>
      <c r="HM198" s="62"/>
      <c r="HN198" s="62"/>
      <c r="HO198" s="62"/>
      <c r="HP198" s="62"/>
      <c r="HQ198" s="62"/>
      <c r="HR198" s="62"/>
      <c r="HS198" s="62"/>
      <c r="HT198" s="62"/>
      <c r="HU198" s="62"/>
      <c r="HV198" s="62"/>
      <c r="HW198" s="62"/>
      <c r="HX198" s="62"/>
      <c r="HY198" s="62"/>
      <c r="HZ198" s="62"/>
      <c r="IA198" s="62"/>
      <c r="IB198" s="62"/>
      <c r="IC198" s="62"/>
      <c r="ID198" s="62"/>
      <c r="IE198" s="62"/>
      <c r="IF198" s="62"/>
      <c r="IG198" s="62"/>
      <c r="IH198" s="62"/>
      <c r="II198" s="62"/>
      <c r="IJ198" s="62"/>
      <c r="IK198" s="62"/>
      <c r="IL198" s="62"/>
      <c r="IM198" s="62"/>
      <c r="IN198" s="62"/>
      <c r="IO198" s="62"/>
      <c r="IP198" s="62"/>
      <c r="IQ198" s="62"/>
      <c r="IR198" s="62"/>
    </row>
    <row r="199" spans="1:252" ht="15.75" x14ac:dyDescent="0.25">
      <c r="A199" s="31"/>
      <c r="B199" s="97">
        <v>14</v>
      </c>
      <c r="C199" s="97"/>
      <c r="D199" s="31" t="s">
        <v>291</v>
      </c>
      <c r="E199" s="31" t="s">
        <v>488</v>
      </c>
      <c r="F199" s="31">
        <f>[3]July!$E$203*12</f>
        <v>100440</v>
      </c>
      <c r="G199" s="31">
        <v>28800</v>
      </c>
      <c r="H199" s="42">
        <f>ROUND(SUM(F199+G199)*60/100,0)</f>
        <v>77544</v>
      </c>
      <c r="I199" s="42">
        <f>ROUND(SUM(F199+G199)*30/100,0)</f>
        <v>38772</v>
      </c>
      <c r="J199" s="42">
        <f>3000*12</f>
        <v>36000</v>
      </c>
      <c r="L199" s="42">
        <f>ROUND(SUM(F199+G199+H199)*10/100,0)</f>
        <v>20678</v>
      </c>
      <c r="M199" s="42">
        <v>3454</v>
      </c>
      <c r="N199" s="102">
        <f>SUM(F199:M199)</f>
        <v>305688</v>
      </c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/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  <c r="CF199" s="62"/>
      <c r="CG199" s="62"/>
      <c r="CH199" s="62"/>
      <c r="CI199" s="62"/>
      <c r="CJ199" s="62"/>
      <c r="CK199" s="62"/>
      <c r="CL199" s="62"/>
      <c r="CM199" s="62"/>
      <c r="CN199" s="62"/>
      <c r="CO199" s="62"/>
      <c r="CP199" s="62"/>
      <c r="CQ199" s="62"/>
      <c r="CR199" s="62"/>
      <c r="CS199" s="62"/>
      <c r="CT199" s="62"/>
      <c r="CU199" s="62"/>
      <c r="CV199" s="62"/>
      <c r="CW199" s="62"/>
      <c r="CX199" s="62"/>
      <c r="CY199" s="62"/>
      <c r="CZ199" s="62"/>
      <c r="DA199" s="62"/>
      <c r="DB199" s="62"/>
      <c r="DC199" s="62"/>
      <c r="DD199" s="62"/>
      <c r="DE199" s="62"/>
      <c r="DF199" s="62"/>
      <c r="DG199" s="62"/>
      <c r="DH199" s="62"/>
      <c r="DI199" s="62"/>
      <c r="DJ199" s="62"/>
      <c r="DK199" s="62"/>
      <c r="DL199" s="62"/>
      <c r="DM199" s="62"/>
      <c r="DN199" s="62"/>
      <c r="DO199" s="62"/>
      <c r="DP199" s="62"/>
      <c r="DQ199" s="62"/>
      <c r="DR199" s="62"/>
      <c r="DS199" s="62"/>
      <c r="DT199" s="62"/>
      <c r="DU199" s="62"/>
      <c r="DV199" s="62"/>
      <c r="DW199" s="62"/>
      <c r="DX199" s="62"/>
      <c r="DY199" s="62"/>
      <c r="DZ199" s="62"/>
      <c r="EA199" s="62"/>
      <c r="EB199" s="62"/>
      <c r="EC199" s="62"/>
      <c r="ED199" s="62"/>
      <c r="EE199" s="62"/>
      <c r="EF199" s="62"/>
      <c r="EG199" s="62"/>
      <c r="EH199" s="62"/>
      <c r="EI199" s="62"/>
      <c r="EJ199" s="62"/>
      <c r="EK199" s="62"/>
      <c r="EL199" s="62"/>
      <c r="EM199" s="62"/>
      <c r="EN199" s="62"/>
      <c r="EO199" s="62"/>
      <c r="EP199" s="62"/>
      <c r="EQ199" s="62"/>
      <c r="ER199" s="62"/>
      <c r="ES199" s="62"/>
      <c r="ET199" s="62"/>
      <c r="EU199" s="62"/>
      <c r="EV199" s="62"/>
      <c r="EW199" s="62"/>
      <c r="EX199" s="62"/>
      <c r="EY199" s="62"/>
      <c r="EZ199" s="62"/>
      <c r="FA199" s="62"/>
      <c r="FB199" s="62"/>
      <c r="FC199" s="62"/>
      <c r="FD199" s="62"/>
      <c r="FE199" s="62"/>
      <c r="FF199" s="62"/>
      <c r="FG199" s="62"/>
      <c r="FH199" s="62"/>
      <c r="FI199" s="62"/>
      <c r="FJ199" s="62"/>
      <c r="FK199" s="62"/>
      <c r="FL199" s="62"/>
      <c r="FM199" s="62"/>
      <c r="FN199" s="62"/>
      <c r="FO199" s="62"/>
      <c r="FP199" s="62"/>
      <c r="FQ199" s="62"/>
      <c r="FR199" s="62"/>
      <c r="FS199" s="62"/>
      <c r="FT199" s="62"/>
      <c r="FU199" s="62"/>
      <c r="FV199" s="62"/>
      <c r="FW199" s="62"/>
      <c r="FX199" s="62"/>
      <c r="FY199" s="62"/>
      <c r="FZ199" s="62"/>
      <c r="GA199" s="62"/>
      <c r="GB199" s="62"/>
      <c r="GC199" s="62"/>
      <c r="GD199" s="62"/>
      <c r="GE199" s="62"/>
      <c r="GF199" s="62"/>
      <c r="GG199" s="62"/>
      <c r="GH199" s="62"/>
      <c r="GI199" s="62"/>
      <c r="GJ199" s="62"/>
      <c r="GK199" s="62"/>
      <c r="GL199" s="62"/>
      <c r="GM199" s="62"/>
      <c r="GN199" s="62"/>
      <c r="GO199" s="62"/>
      <c r="GP199" s="62"/>
      <c r="GQ199" s="62"/>
      <c r="GR199" s="62"/>
      <c r="GS199" s="62"/>
      <c r="GT199" s="62"/>
      <c r="GU199" s="62"/>
      <c r="GV199" s="62"/>
      <c r="GW199" s="62"/>
      <c r="GX199" s="62"/>
      <c r="GY199" s="62"/>
      <c r="GZ199" s="62"/>
      <c r="HA199" s="62"/>
      <c r="HB199" s="62"/>
      <c r="HC199" s="62"/>
      <c r="HD199" s="62"/>
      <c r="HE199" s="62"/>
      <c r="HF199" s="62"/>
      <c r="HG199" s="62"/>
      <c r="HH199" s="62"/>
      <c r="HI199" s="62"/>
      <c r="HJ199" s="62"/>
      <c r="HK199" s="62"/>
      <c r="HL199" s="62"/>
      <c r="HM199" s="62"/>
      <c r="HN199" s="62"/>
      <c r="HO199" s="62"/>
      <c r="HP199" s="62"/>
      <c r="HQ199" s="62"/>
      <c r="HR199" s="62"/>
      <c r="HS199" s="62"/>
      <c r="HT199" s="62"/>
      <c r="HU199" s="62"/>
      <c r="HV199" s="62"/>
      <c r="HW199" s="62"/>
      <c r="HX199" s="62"/>
      <c r="HY199" s="62"/>
      <c r="HZ199" s="62"/>
      <c r="IA199" s="62"/>
      <c r="IB199" s="62"/>
      <c r="IC199" s="62"/>
      <c r="ID199" s="62"/>
      <c r="IE199" s="62"/>
      <c r="IF199" s="62"/>
      <c r="IG199" s="62"/>
      <c r="IH199" s="62"/>
      <c r="II199" s="62"/>
      <c r="IJ199" s="62"/>
      <c r="IK199" s="62"/>
      <c r="IL199" s="62"/>
      <c r="IM199" s="62"/>
      <c r="IN199" s="62"/>
      <c r="IO199" s="62"/>
      <c r="IP199" s="62"/>
      <c r="IQ199" s="62"/>
      <c r="IR199" s="62"/>
    </row>
    <row r="200" spans="1:252" ht="15.75" x14ac:dyDescent="0.25">
      <c r="A200" s="31"/>
      <c r="B200" s="97"/>
      <c r="C200" s="97"/>
      <c r="D200" s="31"/>
      <c r="E200" s="31"/>
      <c r="F200" s="31"/>
      <c r="G200" s="31"/>
      <c r="L200" s="98"/>
      <c r="N200" s="10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62"/>
      <c r="CI200" s="62"/>
      <c r="CJ200" s="62"/>
      <c r="CK200" s="62"/>
      <c r="CL200" s="62"/>
      <c r="CM200" s="62"/>
      <c r="CN200" s="62"/>
      <c r="CO200" s="62"/>
      <c r="CP200" s="62"/>
      <c r="CQ200" s="62"/>
      <c r="CR200" s="62"/>
      <c r="CS200" s="62"/>
      <c r="CT200" s="62"/>
      <c r="CU200" s="62"/>
      <c r="CV200" s="62"/>
      <c r="CW200" s="62"/>
      <c r="CX200" s="62"/>
      <c r="CY200" s="62"/>
      <c r="CZ200" s="62"/>
      <c r="DA200" s="62"/>
      <c r="DB200" s="62"/>
      <c r="DC200" s="62"/>
      <c r="DD200" s="62"/>
      <c r="DE200" s="62"/>
      <c r="DF200" s="62"/>
      <c r="DG200" s="62"/>
      <c r="DH200" s="62"/>
      <c r="DI200" s="62"/>
      <c r="DJ200" s="62"/>
      <c r="DK200" s="62"/>
      <c r="DL200" s="62"/>
      <c r="DM200" s="62"/>
      <c r="DN200" s="62"/>
      <c r="DO200" s="62"/>
      <c r="DP200" s="62"/>
      <c r="DQ200" s="62"/>
      <c r="DR200" s="62"/>
      <c r="DS200" s="62"/>
      <c r="DT200" s="62"/>
      <c r="DU200" s="62"/>
      <c r="DV200" s="62"/>
      <c r="DW200" s="62"/>
      <c r="DX200" s="62"/>
      <c r="DY200" s="62"/>
      <c r="DZ200" s="62"/>
      <c r="EA200" s="62"/>
      <c r="EB200" s="62"/>
      <c r="EC200" s="62"/>
      <c r="ED200" s="62"/>
      <c r="EE200" s="62"/>
      <c r="EF200" s="62"/>
      <c r="EG200" s="62"/>
      <c r="EH200" s="62"/>
      <c r="EI200" s="62"/>
      <c r="EJ200" s="62"/>
      <c r="EK200" s="62"/>
      <c r="EL200" s="62"/>
      <c r="EM200" s="62"/>
      <c r="EN200" s="62"/>
      <c r="EO200" s="62"/>
      <c r="EP200" s="62"/>
      <c r="EQ200" s="62"/>
      <c r="ER200" s="62"/>
      <c r="ES200" s="62"/>
      <c r="ET200" s="62"/>
      <c r="EU200" s="62"/>
      <c r="EV200" s="62"/>
      <c r="EW200" s="62"/>
      <c r="EX200" s="62"/>
      <c r="EY200" s="62"/>
      <c r="EZ200" s="62"/>
      <c r="FA200" s="62"/>
      <c r="FB200" s="62"/>
      <c r="FC200" s="62"/>
      <c r="FD200" s="62"/>
      <c r="FE200" s="62"/>
      <c r="FF200" s="62"/>
      <c r="FG200" s="62"/>
      <c r="FH200" s="62"/>
      <c r="FI200" s="62"/>
      <c r="FJ200" s="62"/>
      <c r="FK200" s="62"/>
      <c r="FL200" s="62"/>
      <c r="FM200" s="62"/>
      <c r="FN200" s="62"/>
      <c r="FO200" s="62"/>
      <c r="FP200" s="62"/>
      <c r="FQ200" s="62"/>
      <c r="FR200" s="62"/>
      <c r="FS200" s="62"/>
      <c r="FT200" s="62"/>
      <c r="FU200" s="62"/>
      <c r="FV200" s="62"/>
      <c r="FW200" s="62"/>
      <c r="FX200" s="62"/>
      <c r="FY200" s="62"/>
      <c r="FZ200" s="62"/>
      <c r="GA200" s="62"/>
      <c r="GB200" s="62"/>
      <c r="GC200" s="62"/>
      <c r="GD200" s="62"/>
      <c r="GE200" s="62"/>
      <c r="GF200" s="62"/>
      <c r="GG200" s="62"/>
      <c r="GH200" s="62"/>
      <c r="GI200" s="62"/>
      <c r="GJ200" s="62"/>
      <c r="GK200" s="62"/>
      <c r="GL200" s="62"/>
      <c r="GM200" s="62"/>
      <c r="GN200" s="62"/>
      <c r="GO200" s="62"/>
      <c r="GP200" s="62"/>
      <c r="GQ200" s="62"/>
      <c r="GR200" s="62"/>
      <c r="GS200" s="62"/>
      <c r="GT200" s="62"/>
      <c r="GU200" s="62"/>
      <c r="GV200" s="62"/>
      <c r="GW200" s="62"/>
      <c r="GX200" s="62"/>
      <c r="GY200" s="62"/>
      <c r="GZ200" s="62"/>
      <c r="HA200" s="62"/>
      <c r="HB200" s="62"/>
      <c r="HC200" s="62"/>
      <c r="HD200" s="62"/>
      <c r="HE200" s="62"/>
      <c r="HF200" s="62"/>
      <c r="HG200" s="62"/>
      <c r="HH200" s="62"/>
      <c r="HI200" s="62"/>
      <c r="HJ200" s="62"/>
      <c r="HK200" s="62"/>
      <c r="HL200" s="62"/>
      <c r="HM200" s="62"/>
      <c r="HN200" s="62"/>
      <c r="HO200" s="62"/>
      <c r="HP200" s="62"/>
      <c r="HQ200" s="62"/>
      <c r="HR200" s="62"/>
      <c r="HS200" s="62"/>
      <c r="HT200" s="62"/>
      <c r="HU200" s="62"/>
      <c r="HV200" s="62"/>
      <c r="HW200" s="62"/>
      <c r="HX200" s="62"/>
      <c r="HY200" s="62"/>
      <c r="HZ200" s="62"/>
      <c r="IA200" s="62"/>
      <c r="IB200" s="62"/>
      <c r="IC200" s="62"/>
      <c r="ID200" s="62"/>
      <c r="IE200" s="62"/>
      <c r="IF200" s="62"/>
      <c r="IG200" s="62"/>
      <c r="IH200" s="62"/>
      <c r="II200" s="62"/>
      <c r="IJ200" s="62"/>
      <c r="IK200" s="62"/>
      <c r="IL200" s="62"/>
      <c r="IM200" s="62"/>
      <c r="IN200" s="62"/>
      <c r="IO200" s="62"/>
      <c r="IP200" s="62"/>
      <c r="IQ200" s="62"/>
      <c r="IR200" s="62"/>
    </row>
    <row r="201" spans="1:252" ht="15.75" x14ac:dyDescent="0.25">
      <c r="A201" s="31"/>
      <c r="B201" s="97">
        <v>15</v>
      </c>
      <c r="C201" s="97"/>
      <c r="D201" s="31" t="s">
        <v>289</v>
      </c>
      <c r="E201" s="31" t="s">
        <v>489</v>
      </c>
      <c r="F201" s="31">
        <f>[3]July!$E$205*12</f>
        <v>75960</v>
      </c>
      <c r="G201" s="31">
        <v>28800</v>
      </c>
      <c r="H201" s="42">
        <f>ROUND(SUM(F201+G201)*60/100,0)</f>
        <v>62856</v>
      </c>
      <c r="I201" s="42">
        <f>ROUND(SUM(F201+G201)*30/100,0)</f>
        <v>31428</v>
      </c>
      <c r="J201" s="42">
        <v>15000</v>
      </c>
      <c r="L201" s="42">
        <f>ROUND(SUM(F201+G201+H201)*10/100,0)</f>
        <v>16762</v>
      </c>
      <c r="M201" s="42">
        <v>3454</v>
      </c>
      <c r="N201" s="102">
        <f>SUM(F201:M201)</f>
        <v>234260</v>
      </c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/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G201" s="62"/>
      <c r="CH201" s="62"/>
      <c r="CI201" s="62"/>
      <c r="CJ201" s="62"/>
      <c r="CK201" s="62"/>
      <c r="CL201" s="62"/>
      <c r="CM201" s="62"/>
      <c r="CN201" s="62"/>
      <c r="CO201" s="62"/>
      <c r="CP201" s="62"/>
      <c r="CQ201" s="62"/>
      <c r="CR201" s="62"/>
      <c r="CS201" s="62"/>
      <c r="CT201" s="62"/>
      <c r="CU201" s="62"/>
      <c r="CV201" s="62"/>
      <c r="CW201" s="62"/>
      <c r="CX201" s="62"/>
      <c r="CY201" s="62"/>
      <c r="CZ201" s="62"/>
      <c r="DA201" s="62"/>
      <c r="DB201" s="62"/>
      <c r="DC201" s="62"/>
      <c r="DD201" s="62"/>
      <c r="DE201" s="62"/>
      <c r="DF201" s="62"/>
      <c r="DG201" s="62"/>
      <c r="DH201" s="62"/>
      <c r="DI201" s="62"/>
      <c r="DJ201" s="62"/>
      <c r="DK201" s="62"/>
      <c r="DL201" s="62"/>
      <c r="DM201" s="62"/>
      <c r="DN201" s="62"/>
      <c r="DO201" s="62"/>
      <c r="DP201" s="62"/>
      <c r="DQ201" s="62"/>
      <c r="DR201" s="62"/>
      <c r="DS201" s="62"/>
      <c r="DT201" s="62"/>
      <c r="DU201" s="62"/>
      <c r="DV201" s="62"/>
      <c r="DW201" s="62"/>
      <c r="DX201" s="62"/>
      <c r="DY201" s="62"/>
      <c r="DZ201" s="62"/>
      <c r="EA201" s="62"/>
      <c r="EB201" s="62"/>
      <c r="EC201" s="62"/>
      <c r="ED201" s="62"/>
      <c r="EE201" s="62"/>
      <c r="EF201" s="62"/>
      <c r="EG201" s="62"/>
      <c r="EH201" s="62"/>
      <c r="EI201" s="62"/>
      <c r="EJ201" s="62"/>
      <c r="EK201" s="62"/>
      <c r="EL201" s="62"/>
      <c r="EM201" s="62"/>
      <c r="EN201" s="62"/>
      <c r="EO201" s="62"/>
      <c r="EP201" s="62"/>
      <c r="EQ201" s="62"/>
      <c r="ER201" s="62"/>
      <c r="ES201" s="62"/>
      <c r="ET201" s="62"/>
      <c r="EU201" s="62"/>
      <c r="EV201" s="62"/>
      <c r="EW201" s="62"/>
      <c r="EX201" s="62"/>
      <c r="EY201" s="62"/>
      <c r="EZ201" s="62"/>
      <c r="FA201" s="62"/>
      <c r="FB201" s="62"/>
      <c r="FC201" s="62"/>
      <c r="FD201" s="62"/>
      <c r="FE201" s="62"/>
      <c r="FF201" s="62"/>
      <c r="FG201" s="62"/>
      <c r="FH201" s="62"/>
      <c r="FI201" s="62"/>
      <c r="FJ201" s="62"/>
      <c r="FK201" s="62"/>
      <c r="FL201" s="62"/>
      <c r="FM201" s="62"/>
      <c r="FN201" s="62"/>
      <c r="FO201" s="62"/>
      <c r="FP201" s="62"/>
      <c r="FQ201" s="62"/>
      <c r="FR201" s="62"/>
      <c r="FS201" s="62"/>
      <c r="FT201" s="62"/>
      <c r="FU201" s="62"/>
      <c r="FV201" s="62"/>
      <c r="FW201" s="62"/>
      <c r="FX201" s="62"/>
      <c r="FY201" s="62"/>
      <c r="FZ201" s="62"/>
      <c r="GA201" s="62"/>
      <c r="GB201" s="62"/>
      <c r="GC201" s="62"/>
      <c r="GD201" s="62"/>
      <c r="GE201" s="62"/>
      <c r="GF201" s="62"/>
      <c r="GG201" s="62"/>
      <c r="GH201" s="62"/>
      <c r="GI201" s="62"/>
      <c r="GJ201" s="62"/>
      <c r="GK201" s="62"/>
      <c r="GL201" s="62"/>
      <c r="GM201" s="62"/>
      <c r="GN201" s="62"/>
      <c r="GO201" s="62"/>
      <c r="GP201" s="62"/>
      <c r="GQ201" s="62"/>
      <c r="GR201" s="62"/>
      <c r="GS201" s="62"/>
      <c r="GT201" s="62"/>
      <c r="GU201" s="62"/>
      <c r="GV201" s="62"/>
      <c r="GW201" s="62"/>
      <c r="GX201" s="62"/>
      <c r="GY201" s="62"/>
      <c r="GZ201" s="62"/>
      <c r="HA201" s="62"/>
      <c r="HB201" s="62"/>
      <c r="HC201" s="62"/>
      <c r="HD201" s="62"/>
      <c r="HE201" s="62"/>
      <c r="HF201" s="62"/>
      <c r="HG201" s="62"/>
      <c r="HH201" s="62"/>
      <c r="HI201" s="62"/>
      <c r="HJ201" s="62"/>
      <c r="HK201" s="62"/>
      <c r="HL201" s="62"/>
      <c r="HM201" s="62"/>
      <c r="HN201" s="62"/>
      <c r="HO201" s="62"/>
      <c r="HP201" s="62"/>
      <c r="HQ201" s="62"/>
      <c r="HR201" s="62"/>
      <c r="HS201" s="62"/>
      <c r="HT201" s="62"/>
      <c r="HU201" s="62"/>
      <c r="HV201" s="62"/>
      <c r="HW201" s="62"/>
      <c r="HX201" s="62"/>
      <c r="HY201" s="62"/>
      <c r="HZ201" s="62"/>
      <c r="IA201" s="62"/>
      <c r="IB201" s="62"/>
      <c r="IC201" s="62"/>
      <c r="ID201" s="62"/>
      <c r="IE201" s="62"/>
      <c r="IF201" s="62"/>
      <c r="IG201" s="62"/>
      <c r="IH201" s="62"/>
      <c r="II201" s="62"/>
      <c r="IJ201" s="62"/>
      <c r="IK201" s="62"/>
      <c r="IL201" s="62"/>
      <c r="IM201" s="62"/>
      <c r="IN201" s="62"/>
      <c r="IO201" s="62"/>
      <c r="IP201" s="62"/>
      <c r="IQ201" s="62"/>
      <c r="IR201" s="62"/>
    </row>
    <row r="202" spans="1:252" ht="15.75" x14ac:dyDescent="0.25">
      <c r="A202" s="31"/>
      <c r="B202" s="97"/>
      <c r="C202" s="97"/>
      <c r="D202" s="31"/>
      <c r="E202" s="31"/>
      <c r="F202" s="31"/>
      <c r="G202" s="31"/>
      <c r="L202" s="98"/>
      <c r="N202" s="10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/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62"/>
      <c r="CH202" s="62"/>
      <c r="CI202" s="62"/>
      <c r="CJ202" s="62"/>
      <c r="CK202" s="62"/>
      <c r="CL202" s="62"/>
      <c r="CM202" s="62"/>
      <c r="CN202" s="62"/>
      <c r="CO202" s="62"/>
      <c r="CP202" s="62"/>
      <c r="CQ202" s="62"/>
      <c r="CR202" s="62"/>
      <c r="CS202" s="62"/>
      <c r="CT202" s="62"/>
      <c r="CU202" s="62"/>
      <c r="CV202" s="62"/>
      <c r="CW202" s="62"/>
      <c r="CX202" s="62"/>
      <c r="CY202" s="62"/>
      <c r="CZ202" s="62"/>
      <c r="DA202" s="62"/>
      <c r="DB202" s="62"/>
      <c r="DC202" s="62"/>
      <c r="DD202" s="62"/>
      <c r="DE202" s="62"/>
      <c r="DF202" s="62"/>
      <c r="DG202" s="62"/>
      <c r="DH202" s="62"/>
      <c r="DI202" s="62"/>
      <c r="DJ202" s="62"/>
      <c r="DK202" s="62"/>
      <c r="DL202" s="62"/>
      <c r="DM202" s="62"/>
      <c r="DN202" s="62"/>
      <c r="DO202" s="62"/>
      <c r="DP202" s="62"/>
      <c r="DQ202" s="62"/>
      <c r="DR202" s="62"/>
      <c r="DS202" s="62"/>
      <c r="DT202" s="62"/>
      <c r="DU202" s="62"/>
      <c r="DV202" s="62"/>
      <c r="DW202" s="62"/>
      <c r="DX202" s="62"/>
      <c r="DY202" s="62"/>
      <c r="DZ202" s="62"/>
      <c r="EA202" s="62"/>
      <c r="EB202" s="62"/>
      <c r="EC202" s="62"/>
      <c r="ED202" s="62"/>
      <c r="EE202" s="62"/>
      <c r="EF202" s="62"/>
      <c r="EG202" s="62"/>
      <c r="EH202" s="62"/>
      <c r="EI202" s="62"/>
      <c r="EJ202" s="62"/>
      <c r="EK202" s="62"/>
      <c r="EL202" s="62"/>
      <c r="EM202" s="62"/>
      <c r="EN202" s="62"/>
      <c r="EO202" s="62"/>
      <c r="EP202" s="62"/>
      <c r="EQ202" s="62"/>
      <c r="ER202" s="62"/>
      <c r="ES202" s="62"/>
      <c r="ET202" s="62"/>
      <c r="EU202" s="62"/>
      <c r="EV202" s="62"/>
      <c r="EW202" s="62"/>
      <c r="EX202" s="62"/>
      <c r="EY202" s="62"/>
      <c r="EZ202" s="62"/>
      <c r="FA202" s="62"/>
      <c r="FB202" s="62"/>
      <c r="FC202" s="62"/>
      <c r="FD202" s="62"/>
      <c r="FE202" s="62"/>
      <c r="FF202" s="62"/>
      <c r="FG202" s="62"/>
      <c r="FH202" s="62"/>
      <c r="FI202" s="62"/>
      <c r="FJ202" s="62"/>
      <c r="FK202" s="62"/>
      <c r="FL202" s="62"/>
      <c r="FM202" s="62"/>
      <c r="FN202" s="62"/>
      <c r="FO202" s="62"/>
      <c r="FP202" s="62"/>
      <c r="FQ202" s="62"/>
      <c r="FR202" s="62"/>
      <c r="FS202" s="62"/>
      <c r="FT202" s="62"/>
      <c r="FU202" s="62"/>
      <c r="FV202" s="62"/>
      <c r="FW202" s="62"/>
      <c r="FX202" s="62"/>
      <c r="FY202" s="62"/>
      <c r="FZ202" s="62"/>
      <c r="GA202" s="62"/>
      <c r="GB202" s="62"/>
      <c r="GC202" s="62"/>
      <c r="GD202" s="62"/>
      <c r="GE202" s="62"/>
      <c r="GF202" s="62"/>
      <c r="GG202" s="62"/>
      <c r="GH202" s="62"/>
      <c r="GI202" s="62"/>
      <c r="GJ202" s="62"/>
      <c r="GK202" s="62"/>
      <c r="GL202" s="62"/>
      <c r="GM202" s="62"/>
      <c r="GN202" s="62"/>
      <c r="GO202" s="62"/>
      <c r="GP202" s="62"/>
      <c r="GQ202" s="62"/>
      <c r="GR202" s="62"/>
      <c r="GS202" s="62"/>
      <c r="GT202" s="62"/>
      <c r="GU202" s="62"/>
      <c r="GV202" s="62"/>
      <c r="GW202" s="62"/>
      <c r="GX202" s="62"/>
      <c r="GY202" s="62"/>
      <c r="GZ202" s="62"/>
      <c r="HA202" s="62"/>
      <c r="HB202" s="62"/>
      <c r="HC202" s="62"/>
      <c r="HD202" s="62"/>
      <c r="HE202" s="62"/>
      <c r="HF202" s="62"/>
      <c r="HG202" s="62"/>
      <c r="HH202" s="62"/>
      <c r="HI202" s="62"/>
      <c r="HJ202" s="62"/>
      <c r="HK202" s="62"/>
      <c r="HL202" s="62"/>
      <c r="HM202" s="62"/>
      <c r="HN202" s="62"/>
      <c r="HO202" s="62"/>
      <c r="HP202" s="62"/>
      <c r="HQ202" s="62"/>
      <c r="HR202" s="62"/>
      <c r="HS202" s="62"/>
      <c r="HT202" s="62"/>
      <c r="HU202" s="62"/>
      <c r="HV202" s="62"/>
      <c r="HW202" s="62"/>
      <c r="HX202" s="62"/>
      <c r="HY202" s="62"/>
      <c r="HZ202" s="62"/>
      <c r="IA202" s="62"/>
      <c r="IB202" s="62"/>
      <c r="IC202" s="62"/>
      <c r="ID202" s="62"/>
      <c r="IE202" s="62"/>
      <c r="IF202" s="62"/>
      <c r="IG202" s="62"/>
      <c r="IH202" s="62"/>
      <c r="II202" s="62"/>
      <c r="IJ202" s="62"/>
      <c r="IK202" s="62"/>
      <c r="IL202" s="62"/>
      <c r="IM202" s="62"/>
      <c r="IN202" s="62"/>
      <c r="IO202" s="62"/>
      <c r="IP202" s="62"/>
      <c r="IQ202" s="62"/>
      <c r="IR202" s="62"/>
    </row>
    <row r="203" spans="1:252" ht="15.75" x14ac:dyDescent="0.25">
      <c r="A203" s="31"/>
      <c r="B203" s="97">
        <v>16</v>
      </c>
      <c r="C203" s="97"/>
      <c r="D203" s="31" t="s">
        <v>290</v>
      </c>
      <c r="E203" s="31" t="s">
        <v>489</v>
      </c>
      <c r="F203" s="31">
        <f>[3]July!$E$207*12</f>
        <v>75960</v>
      </c>
      <c r="G203" s="31">
        <v>28800</v>
      </c>
      <c r="H203" s="42">
        <f>ROUND(SUM(F203+G203)*60/100,0)</f>
        <v>62856</v>
      </c>
      <c r="I203" s="42">
        <f>ROUND(SUM(F203+G203)*30/100,0)</f>
        <v>31428</v>
      </c>
      <c r="J203" s="42">
        <v>15000</v>
      </c>
      <c r="L203" s="42">
        <f>ROUND(SUM(F203+G203+H203)*10/100,0)</f>
        <v>16762</v>
      </c>
      <c r="M203" s="42">
        <v>3454</v>
      </c>
      <c r="N203" s="102">
        <f>SUM(F203:M203)</f>
        <v>234260</v>
      </c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/>
      <c r="BV203" s="62"/>
      <c r="BW203" s="62"/>
      <c r="BX203" s="62"/>
      <c r="BY203" s="62"/>
      <c r="BZ203" s="62"/>
      <c r="CA203" s="62"/>
      <c r="CB203" s="62"/>
      <c r="CC203" s="62"/>
      <c r="CD203" s="62"/>
      <c r="CE203" s="62"/>
      <c r="CF203" s="62"/>
      <c r="CG203" s="62"/>
      <c r="CH203" s="62"/>
      <c r="CI203" s="62"/>
      <c r="CJ203" s="62"/>
      <c r="CK203" s="62"/>
      <c r="CL203" s="62"/>
      <c r="CM203" s="62"/>
      <c r="CN203" s="62"/>
      <c r="CO203" s="62"/>
      <c r="CP203" s="62"/>
      <c r="CQ203" s="62"/>
      <c r="CR203" s="62"/>
      <c r="CS203" s="62"/>
      <c r="CT203" s="62"/>
      <c r="CU203" s="62"/>
      <c r="CV203" s="62"/>
      <c r="CW203" s="62"/>
      <c r="CX203" s="62"/>
      <c r="CY203" s="62"/>
      <c r="CZ203" s="62"/>
      <c r="DA203" s="62"/>
      <c r="DB203" s="62"/>
      <c r="DC203" s="62"/>
      <c r="DD203" s="62"/>
      <c r="DE203" s="62"/>
      <c r="DF203" s="62"/>
      <c r="DG203" s="62"/>
      <c r="DH203" s="62"/>
      <c r="DI203" s="62"/>
      <c r="DJ203" s="62"/>
      <c r="DK203" s="62"/>
      <c r="DL203" s="62"/>
      <c r="DM203" s="62"/>
      <c r="DN203" s="62"/>
      <c r="DO203" s="62"/>
      <c r="DP203" s="62"/>
      <c r="DQ203" s="62"/>
      <c r="DR203" s="62"/>
      <c r="DS203" s="62"/>
      <c r="DT203" s="62"/>
      <c r="DU203" s="62"/>
      <c r="DV203" s="62"/>
      <c r="DW203" s="62"/>
      <c r="DX203" s="62"/>
      <c r="DY203" s="62"/>
      <c r="DZ203" s="62"/>
      <c r="EA203" s="62"/>
      <c r="EB203" s="62"/>
      <c r="EC203" s="62"/>
      <c r="ED203" s="62"/>
      <c r="EE203" s="62"/>
      <c r="EF203" s="62"/>
      <c r="EG203" s="62"/>
      <c r="EH203" s="62"/>
      <c r="EI203" s="62"/>
      <c r="EJ203" s="62"/>
      <c r="EK203" s="62"/>
      <c r="EL203" s="62"/>
      <c r="EM203" s="62"/>
      <c r="EN203" s="62"/>
      <c r="EO203" s="62"/>
      <c r="EP203" s="62"/>
      <c r="EQ203" s="62"/>
      <c r="ER203" s="62"/>
      <c r="ES203" s="62"/>
      <c r="ET203" s="62"/>
      <c r="EU203" s="62"/>
      <c r="EV203" s="62"/>
      <c r="EW203" s="62"/>
      <c r="EX203" s="62"/>
      <c r="EY203" s="62"/>
      <c r="EZ203" s="62"/>
      <c r="FA203" s="62"/>
      <c r="FB203" s="62"/>
      <c r="FC203" s="62"/>
      <c r="FD203" s="62"/>
      <c r="FE203" s="62"/>
      <c r="FF203" s="62"/>
      <c r="FG203" s="62"/>
      <c r="FH203" s="62"/>
      <c r="FI203" s="62"/>
      <c r="FJ203" s="62"/>
      <c r="FK203" s="62"/>
      <c r="FL203" s="62"/>
      <c r="FM203" s="62"/>
      <c r="FN203" s="62"/>
      <c r="FO203" s="62"/>
      <c r="FP203" s="62"/>
      <c r="FQ203" s="62"/>
      <c r="FR203" s="62"/>
      <c r="FS203" s="62"/>
      <c r="FT203" s="62"/>
      <c r="FU203" s="62"/>
      <c r="FV203" s="62"/>
      <c r="FW203" s="62"/>
      <c r="FX203" s="62"/>
      <c r="FY203" s="62"/>
      <c r="FZ203" s="62"/>
      <c r="GA203" s="62"/>
      <c r="GB203" s="62"/>
      <c r="GC203" s="62"/>
      <c r="GD203" s="62"/>
      <c r="GE203" s="62"/>
      <c r="GF203" s="62"/>
      <c r="GG203" s="62"/>
      <c r="GH203" s="62"/>
      <c r="GI203" s="62"/>
      <c r="GJ203" s="62"/>
      <c r="GK203" s="62"/>
      <c r="GL203" s="62"/>
      <c r="GM203" s="62"/>
      <c r="GN203" s="62"/>
      <c r="GO203" s="62"/>
      <c r="GP203" s="62"/>
      <c r="GQ203" s="62"/>
      <c r="GR203" s="62"/>
      <c r="GS203" s="62"/>
      <c r="GT203" s="62"/>
      <c r="GU203" s="62"/>
      <c r="GV203" s="62"/>
      <c r="GW203" s="62"/>
      <c r="GX203" s="62"/>
      <c r="GY203" s="62"/>
      <c r="GZ203" s="62"/>
      <c r="HA203" s="62"/>
      <c r="HB203" s="62"/>
      <c r="HC203" s="62"/>
      <c r="HD203" s="62"/>
      <c r="HE203" s="62"/>
      <c r="HF203" s="62"/>
      <c r="HG203" s="62"/>
      <c r="HH203" s="62"/>
      <c r="HI203" s="62"/>
      <c r="HJ203" s="62"/>
      <c r="HK203" s="62"/>
      <c r="HL203" s="62"/>
      <c r="HM203" s="62"/>
      <c r="HN203" s="62"/>
      <c r="HO203" s="62"/>
      <c r="HP203" s="62"/>
      <c r="HQ203" s="62"/>
      <c r="HR203" s="62"/>
      <c r="HS203" s="62"/>
      <c r="HT203" s="62"/>
      <c r="HU203" s="62"/>
      <c r="HV203" s="62"/>
      <c r="HW203" s="62"/>
      <c r="HX203" s="62"/>
      <c r="HY203" s="62"/>
      <c r="HZ203" s="62"/>
      <c r="IA203" s="62"/>
      <c r="IB203" s="62"/>
      <c r="IC203" s="62"/>
      <c r="ID203" s="62"/>
      <c r="IE203" s="62"/>
      <c r="IF203" s="62"/>
      <c r="IG203" s="62"/>
      <c r="IH203" s="62"/>
      <c r="II203" s="62"/>
      <c r="IJ203" s="62"/>
      <c r="IK203" s="62"/>
      <c r="IL203" s="62"/>
      <c r="IM203" s="62"/>
      <c r="IN203" s="62"/>
      <c r="IO203" s="62"/>
      <c r="IP203" s="62"/>
      <c r="IQ203" s="62"/>
      <c r="IR203" s="62"/>
    </row>
    <row r="204" spans="1:252" ht="15.75" x14ac:dyDescent="0.25">
      <c r="A204" s="31"/>
      <c r="B204" s="97"/>
      <c r="C204" s="97"/>
      <c r="D204" s="31"/>
      <c r="E204" s="31"/>
      <c r="F204" s="31"/>
      <c r="G204" s="31"/>
      <c r="L204" s="98"/>
      <c r="N204" s="10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/>
      <c r="BV204" s="62"/>
      <c r="BW204" s="62"/>
      <c r="BX204" s="62"/>
      <c r="BY204" s="62"/>
      <c r="BZ204" s="62"/>
      <c r="CA204" s="62"/>
      <c r="CB204" s="62"/>
      <c r="CC204" s="62"/>
      <c r="CD204" s="62"/>
      <c r="CE204" s="62"/>
      <c r="CF204" s="62"/>
      <c r="CG204" s="62"/>
      <c r="CH204" s="62"/>
      <c r="CI204" s="62"/>
      <c r="CJ204" s="62"/>
      <c r="CK204" s="62"/>
      <c r="CL204" s="62"/>
      <c r="CM204" s="62"/>
      <c r="CN204" s="62"/>
      <c r="CO204" s="62"/>
      <c r="CP204" s="62"/>
      <c r="CQ204" s="62"/>
      <c r="CR204" s="62"/>
      <c r="CS204" s="62"/>
      <c r="CT204" s="62"/>
      <c r="CU204" s="62"/>
      <c r="CV204" s="62"/>
      <c r="CW204" s="62"/>
      <c r="CX204" s="62"/>
      <c r="CY204" s="62"/>
      <c r="CZ204" s="62"/>
      <c r="DA204" s="62"/>
      <c r="DB204" s="62"/>
      <c r="DC204" s="62"/>
      <c r="DD204" s="62"/>
      <c r="DE204" s="62"/>
      <c r="DF204" s="62"/>
      <c r="DG204" s="62"/>
      <c r="DH204" s="62"/>
      <c r="DI204" s="62"/>
      <c r="DJ204" s="62"/>
      <c r="DK204" s="62"/>
      <c r="DL204" s="62"/>
      <c r="DM204" s="62"/>
      <c r="DN204" s="62"/>
      <c r="DO204" s="62"/>
      <c r="DP204" s="62"/>
      <c r="DQ204" s="62"/>
      <c r="DR204" s="62"/>
      <c r="DS204" s="62"/>
      <c r="DT204" s="62"/>
      <c r="DU204" s="62"/>
      <c r="DV204" s="62"/>
      <c r="DW204" s="62"/>
      <c r="DX204" s="62"/>
      <c r="DY204" s="62"/>
      <c r="DZ204" s="62"/>
      <c r="EA204" s="62"/>
      <c r="EB204" s="62"/>
      <c r="EC204" s="62"/>
      <c r="ED204" s="62"/>
      <c r="EE204" s="62"/>
      <c r="EF204" s="62"/>
      <c r="EG204" s="62"/>
      <c r="EH204" s="62"/>
      <c r="EI204" s="62"/>
      <c r="EJ204" s="62"/>
      <c r="EK204" s="62"/>
      <c r="EL204" s="62"/>
      <c r="EM204" s="62"/>
      <c r="EN204" s="62"/>
      <c r="EO204" s="62"/>
      <c r="EP204" s="62"/>
      <c r="EQ204" s="62"/>
      <c r="ER204" s="62"/>
      <c r="ES204" s="62"/>
      <c r="ET204" s="62"/>
      <c r="EU204" s="62"/>
      <c r="EV204" s="62"/>
      <c r="EW204" s="62"/>
      <c r="EX204" s="62"/>
      <c r="EY204" s="62"/>
      <c r="EZ204" s="62"/>
      <c r="FA204" s="62"/>
      <c r="FB204" s="62"/>
      <c r="FC204" s="62"/>
      <c r="FD204" s="62"/>
      <c r="FE204" s="62"/>
      <c r="FF204" s="62"/>
      <c r="FG204" s="62"/>
      <c r="FH204" s="62"/>
      <c r="FI204" s="62"/>
      <c r="FJ204" s="62"/>
      <c r="FK204" s="62"/>
      <c r="FL204" s="62"/>
      <c r="FM204" s="62"/>
      <c r="FN204" s="62"/>
      <c r="FO204" s="62"/>
      <c r="FP204" s="62"/>
      <c r="FQ204" s="62"/>
      <c r="FR204" s="62"/>
      <c r="FS204" s="62"/>
      <c r="FT204" s="62"/>
      <c r="FU204" s="62"/>
      <c r="FV204" s="62"/>
      <c r="FW204" s="62"/>
      <c r="FX204" s="62"/>
      <c r="FY204" s="62"/>
      <c r="FZ204" s="62"/>
      <c r="GA204" s="62"/>
      <c r="GB204" s="62"/>
      <c r="GC204" s="62"/>
      <c r="GD204" s="62"/>
      <c r="GE204" s="62"/>
      <c r="GF204" s="62"/>
      <c r="GG204" s="62"/>
      <c r="GH204" s="62"/>
      <c r="GI204" s="62"/>
      <c r="GJ204" s="62"/>
      <c r="GK204" s="62"/>
      <c r="GL204" s="62"/>
      <c r="GM204" s="62"/>
      <c r="GN204" s="62"/>
      <c r="GO204" s="62"/>
      <c r="GP204" s="62"/>
      <c r="GQ204" s="62"/>
      <c r="GR204" s="62"/>
      <c r="GS204" s="62"/>
      <c r="GT204" s="62"/>
      <c r="GU204" s="62"/>
      <c r="GV204" s="62"/>
      <c r="GW204" s="62"/>
      <c r="GX204" s="62"/>
      <c r="GY204" s="62"/>
      <c r="GZ204" s="62"/>
      <c r="HA204" s="62"/>
      <c r="HB204" s="62"/>
      <c r="HC204" s="62"/>
      <c r="HD204" s="62"/>
      <c r="HE204" s="62"/>
      <c r="HF204" s="62"/>
      <c r="HG204" s="62"/>
      <c r="HH204" s="62"/>
      <c r="HI204" s="62"/>
      <c r="HJ204" s="62"/>
      <c r="HK204" s="62"/>
      <c r="HL204" s="62"/>
      <c r="HM204" s="62"/>
      <c r="HN204" s="62"/>
      <c r="HO204" s="62"/>
      <c r="HP204" s="62"/>
      <c r="HQ204" s="62"/>
      <c r="HR204" s="62"/>
      <c r="HS204" s="62"/>
      <c r="HT204" s="62"/>
      <c r="HU204" s="62"/>
      <c r="HV204" s="62"/>
      <c r="HW204" s="62"/>
      <c r="HX204" s="62"/>
      <c r="HY204" s="62"/>
      <c r="HZ204" s="62"/>
      <c r="IA204" s="62"/>
      <c r="IB204" s="62"/>
      <c r="IC204" s="62"/>
      <c r="ID204" s="62"/>
      <c r="IE204" s="62"/>
      <c r="IF204" s="62"/>
      <c r="IG204" s="62"/>
      <c r="IH204" s="62"/>
      <c r="II204" s="62"/>
      <c r="IJ204" s="62"/>
      <c r="IK204" s="62"/>
      <c r="IL204" s="62"/>
      <c r="IM204" s="62"/>
      <c r="IN204" s="62"/>
      <c r="IO204" s="62"/>
      <c r="IP204" s="62"/>
      <c r="IQ204" s="62"/>
      <c r="IR204" s="62"/>
    </row>
    <row r="205" spans="1:252" ht="15.75" x14ac:dyDescent="0.25">
      <c r="A205" s="31"/>
      <c r="B205" s="97">
        <v>17</v>
      </c>
      <c r="C205" s="97"/>
      <c r="D205" s="31" t="s">
        <v>490</v>
      </c>
      <c r="E205" s="31" t="s">
        <v>420</v>
      </c>
      <c r="F205" s="31">
        <f>[3]July!$E$209*12</f>
        <v>124800</v>
      </c>
      <c r="G205" s="31">
        <f>2800*12</f>
        <v>33600</v>
      </c>
      <c r="H205" s="42">
        <f>ROUND(SUM(F205+G205)*60/100,0)</f>
        <v>95040</v>
      </c>
      <c r="I205" s="42">
        <f>ROUND(SUM(F205+G205)*30/100,0)</f>
        <v>47520</v>
      </c>
      <c r="J205" s="42">
        <f>3000*12</f>
        <v>36000</v>
      </c>
      <c r="L205" s="42">
        <f>ROUND(SUM(F205+G205+H205)*10/100,0)</f>
        <v>25344</v>
      </c>
      <c r="M205" s="42">
        <v>3454</v>
      </c>
      <c r="N205" s="102">
        <f>SUM(F205:M205)</f>
        <v>365758</v>
      </c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62"/>
      <c r="CN205" s="62"/>
      <c r="CO205" s="62"/>
      <c r="CP205" s="62"/>
      <c r="CQ205" s="62"/>
      <c r="CR205" s="62"/>
      <c r="CS205" s="62"/>
      <c r="CT205" s="62"/>
      <c r="CU205" s="62"/>
      <c r="CV205" s="62"/>
      <c r="CW205" s="62"/>
      <c r="CX205" s="62"/>
      <c r="CY205" s="62"/>
      <c r="CZ205" s="62"/>
      <c r="DA205" s="62"/>
      <c r="DB205" s="62"/>
      <c r="DC205" s="62"/>
      <c r="DD205" s="62"/>
      <c r="DE205" s="62"/>
      <c r="DF205" s="62"/>
      <c r="DG205" s="62"/>
      <c r="DH205" s="62"/>
      <c r="DI205" s="62"/>
      <c r="DJ205" s="62"/>
      <c r="DK205" s="62"/>
      <c r="DL205" s="62"/>
      <c r="DM205" s="62"/>
      <c r="DN205" s="62"/>
      <c r="DO205" s="62"/>
      <c r="DP205" s="62"/>
      <c r="DQ205" s="62"/>
      <c r="DR205" s="62"/>
      <c r="DS205" s="62"/>
      <c r="DT205" s="62"/>
      <c r="DU205" s="62"/>
      <c r="DV205" s="62"/>
      <c r="DW205" s="62"/>
      <c r="DX205" s="62"/>
      <c r="DY205" s="62"/>
      <c r="DZ205" s="62"/>
      <c r="EA205" s="62"/>
      <c r="EB205" s="62"/>
      <c r="EC205" s="62"/>
      <c r="ED205" s="62"/>
      <c r="EE205" s="62"/>
      <c r="EF205" s="62"/>
      <c r="EG205" s="62"/>
      <c r="EH205" s="62"/>
      <c r="EI205" s="62"/>
      <c r="EJ205" s="62"/>
      <c r="EK205" s="62"/>
      <c r="EL205" s="62"/>
      <c r="EM205" s="62"/>
      <c r="EN205" s="62"/>
      <c r="EO205" s="62"/>
      <c r="EP205" s="62"/>
      <c r="EQ205" s="62"/>
      <c r="ER205" s="62"/>
      <c r="ES205" s="62"/>
      <c r="ET205" s="62"/>
      <c r="EU205" s="62"/>
      <c r="EV205" s="62"/>
      <c r="EW205" s="62"/>
      <c r="EX205" s="62"/>
      <c r="EY205" s="62"/>
      <c r="EZ205" s="62"/>
      <c r="FA205" s="62"/>
      <c r="FB205" s="62"/>
      <c r="FC205" s="62"/>
      <c r="FD205" s="62"/>
      <c r="FE205" s="62"/>
      <c r="FF205" s="62"/>
      <c r="FG205" s="62"/>
      <c r="FH205" s="62"/>
      <c r="FI205" s="62"/>
      <c r="FJ205" s="62"/>
      <c r="FK205" s="62"/>
      <c r="FL205" s="62"/>
      <c r="FM205" s="62"/>
      <c r="FN205" s="62"/>
      <c r="FO205" s="62"/>
      <c r="FP205" s="62"/>
      <c r="FQ205" s="62"/>
      <c r="FR205" s="62"/>
      <c r="FS205" s="62"/>
      <c r="FT205" s="62"/>
      <c r="FU205" s="62"/>
      <c r="FV205" s="62"/>
      <c r="FW205" s="62"/>
      <c r="FX205" s="62"/>
      <c r="FY205" s="62"/>
      <c r="FZ205" s="62"/>
      <c r="GA205" s="62"/>
      <c r="GB205" s="62"/>
      <c r="GC205" s="62"/>
      <c r="GD205" s="62"/>
      <c r="GE205" s="62"/>
      <c r="GF205" s="62"/>
      <c r="GG205" s="62"/>
      <c r="GH205" s="62"/>
      <c r="GI205" s="62"/>
      <c r="GJ205" s="62"/>
      <c r="GK205" s="62"/>
      <c r="GL205" s="62"/>
      <c r="GM205" s="62"/>
      <c r="GN205" s="62"/>
      <c r="GO205" s="62"/>
      <c r="GP205" s="62"/>
      <c r="GQ205" s="62"/>
      <c r="GR205" s="62"/>
      <c r="GS205" s="62"/>
      <c r="GT205" s="62"/>
      <c r="GU205" s="62"/>
      <c r="GV205" s="62"/>
      <c r="GW205" s="62"/>
      <c r="GX205" s="62"/>
      <c r="GY205" s="62"/>
      <c r="GZ205" s="62"/>
      <c r="HA205" s="62"/>
      <c r="HB205" s="62"/>
      <c r="HC205" s="62"/>
      <c r="HD205" s="62"/>
      <c r="HE205" s="62"/>
      <c r="HF205" s="62"/>
      <c r="HG205" s="62"/>
      <c r="HH205" s="62"/>
      <c r="HI205" s="62"/>
      <c r="HJ205" s="62"/>
      <c r="HK205" s="62"/>
      <c r="HL205" s="62"/>
      <c r="HM205" s="62"/>
      <c r="HN205" s="62"/>
      <c r="HO205" s="62"/>
      <c r="HP205" s="62"/>
      <c r="HQ205" s="62"/>
      <c r="HR205" s="62"/>
      <c r="HS205" s="62"/>
      <c r="HT205" s="62"/>
      <c r="HU205" s="62"/>
      <c r="HV205" s="62"/>
      <c r="HW205" s="62"/>
      <c r="HX205" s="62"/>
      <c r="HY205" s="62"/>
      <c r="HZ205" s="62"/>
      <c r="IA205" s="62"/>
      <c r="IB205" s="62"/>
      <c r="IC205" s="62"/>
      <c r="ID205" s="62"/>
      <c r="IE205" s="62"/>
      <c r="IF205" s="62"/>
      <c r="IG205" s="62"/>
      <c r="IH205" s="62"/>
      <c r="II205" s="62"/>
      <c r="IJ205" s="62"/>
      <c r="IK205" s="62"/>
      <c r="IL205" s="62"/>
      <c r="IM205" s="62"/>
      <c r="IN205" s="62"/>
      <c r="IO205" s="62"/>
      <c r="IP205" s="62"/>
      <c r="IQ205" s="62"/>
      <c r="IR205" s="62"/>
    </row>
    <row r="206" spans="1:252" ht="15.75" x14ac:dyDescent="0.25">
      <c r="A206" s="31"/>
      <c r="B206" s="97"/>
      <c r="C206" s="97"/>
      <c r="D206" s="31"/>
      <c r="E206" s="31"/>
      <c r="F206" s="31"/>
      <c r="G206" s="31"/>
      <c r="L206" s="98"/>
      <c r="N206" s="10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62"/>
      <c r="CN206" s="62"/>
      <c r="CO206" s="62"/>
      <c r="CP206" s="62"/>
      <c r="CQ206" s="62"/>
      <c r="CR206" s="62"/>
      <c r="CS206" s="62"/>
      <c r="CT206" s="62"/>
      <c r="CU206" s="62"/>
      <c r="CV206" s="62"/>
      <c r="CW206" s="62"/>
      <c r="CX206" s="62"/>
      <c r="CY206" s="62"/>
      <c r="CZ206" s="62"/>
      <c r="DA206" s="62"/>
      <c r="DB206" s="62"/>
      <c r="DC206" s="62"/>
      <c r="DD206" s="62"/>
      <c r="DE206" s="62"/>
      <c r="DF206" s="62"/>
      <c r="DG206" s="62"/>
      <c r="DH206" s="62"/>
      <c r="DI206" s="62"/>
      <c r="DJ206" s="62"/>
      <c r="DK206" s="62"/>
      <c r="DL206" s="62"/>
      <c r="DM206" s="62"/>
      <c r="DN206" s="62"/>
      <c r="DO206" s="62"/>
      <c r="DP206" s="62"/>
      <c r="DQ206" s="62"/>
      <c r="DR206" s="62"/>
      <c r="DS206" s="62"/>
      <c r="DT206" s="62"/>
      <c r="DU206" s="62"/>
      <c r="DV206" s="62"/>
      <c r="DW206" s="62"/>
      <c r="DX206" s="62"/>
      <c r="DY206" s="62"/>
      <c r="DZ206" s="62"/>
      <c r="EA206" s="62"/>
      <c r="EB206" s="62"/>
      <c r="EC206" s="62"/>
      <c r="ED206" s="62"/>
      <c r="EE206" s="62"/>
      <c r="EF206" s="62"/>
      <c r="EG206" s="62"/>
      <c r="EH206" s="62"/>
      <c r="EI206" s="62"/>
      <c r="EJ206" s="62"/>
      <c r="EK206" s="62"/>
      <c r="EL206" s="62"/>
      <c r="EM206" s="62"/>
      <c r="EN206" s="62"/>
      <c r="EO206" s="62"/>
      <c r="EP206" s="62"/>
      <c r="EQ206" s="62"/>
      <c r="ER206" s="62"/>
      <c r="ES206" s="62"/>
      <c r="ET206" s="62"/>
      <c r="EU206" s="62"/>
      <c r="EV206" s="62"/>
      <c r="EW206" s="62"/>
      <c r="EX206" s="62"/>
      <c r="EY206" s="62"/>
      <c r="EZ206" s="62"/>
      <c r="FA206" s="62"/>
      <c r="FB206" s="62"/>
      <c r="FC206" s="62"/>
      <c r="FD206" s="62"/>
      <c r="FE206" s="62"/>
      <c r="FF206" s="62"/>
      <c r="FG206" s="62"/>
      <c r="FH206" s="62"/>
      <c r="FI206" s="62"/>
      <c r="FJ206" s="62"/>
      <c r="FK206" s="62"/>
      <c r="FL206" s="62"/>
      <c r="FM206" s="62"/>
      <c r="FN206" s="62"/>
      <c r="FO206" s="62"/>
      <c r="FP206" s="62"/>
      <c r="FQ206" s="62"/>
      <c r="FR206" s="62"/>
      <c r="FS206" s="62"/>
      <c r="FT206" s="62"/>
      <c r="FU206" s="62"/>
      <c r="FV206" s="62"/>
      <c r="FW206" s="62"/>
      <c r="FX206" s="62"/>
      <c r="FY206" s="62"/>
      <c r="FZ206" s="62"/>
      <c r="GA206" s="62"/>
      <c r="GB206" s="62"/>
      <c r="GC206" s="62"/>
      <c r="GD206" s="62"/>
      <c r="GE206" s="62"/>
      <c r="GF206" s="62"/>
      <c r="GG206" s="62"/>
      <c r="GH206" s="62"/>
      <c r="GI206" s="62"/>
      <c r="GJ206" s="62"/>
      <c r="GK206" s="62"/>
      <c r="GL206" s="62"/>
      <c r="GM206" s="62"/>
      <c r="GN206" s="62"/>
      <c r="GO206" s="62"/>
      <c r="GP206" s="62"/>
      <c r="GQ206" s="62"/>
      <c r="GR206" s="62"/>
      <c r="GS206" s="62"/>
      <c r="GT206" s="62"/>
      <c r="GU206" s="62"/>
      <c r="GV206" s="62"/>
      <c r="GW206" s="62"/>
      <c r="GX206" s="62"/>
      <c r="GY206" s="62"/>
      <c r="GZ206" s="62"/>
      <c r="HA206" s="62"/>
      <c r="HB206" s="62"/>
      <c r="HC206" s="62"/>
      <c r="HD206" s="62"/>
      <c r="HE206" s="62"/>
      <c r="HF206" s="62"/>
      <c r="HG206" s="62"/>
      <c r="HH206" s="62"/>
      <c r="HI206" s="62"/>
      <c r="HJ206" s="62"/>
      <c r="HK206" s="62"/>
      <c r="HL206" s="62"/>
      <c r="HM206" s="62"/>
      <c r="HN206" s="62"/>
      <c r="HO206" s="62"/>
      <c r="HP206" s="62"/>
      <c r="HQ206" s="62"/>
      <c r="HR206" s="62"/>
      <c r="HS206" s="62"/>
      <c r="HT206" s="62"/>
      <c r="HU206" s="62"/>
      <c r="HV206" s="62"/>
      <c r="HW206" s="62"/>
      <c r="HX206" s="62"/>
      <c r="HY206" s="62"/>
      <c r="HZ206" s="62"/>
      <c r="IA206" s="62"/>
      <c r="IB206" s="62"/>
      <c r="IC206" s="62"/>
      <c r="ID206" s="62"/>
      <c r="IE206" s="62"/>
      <c r="IF206" s="62"/>
      <c r="IG206" s="62"/>
      <c r="IH206" s="62"/>
      <c r="II206" s="62"/>
      <c r="IJ206" s="62"/>
      <c r="IK206" s="62"/>
      <c r="IL206" s="62"/>
      <c r="IM206" s="62"/>
      <c r="IN206" s="62"/>
      <c r="IO206" s="62"/>
      <c r="IP206" s="62"/>
      <c r="IQ206" s="62"/>
      <c r="IR206" s="62"/>
    </row>
    <row r="207" spans="1:252" ht="15.75" x14ac:dyDescent="0.25">
      <c r="A207" s="31"/>
      <c r="B207" s="97">
        <v>18</v>
      </c>
      <c r="C207" s="97"/>
      <c r="D207" s="31" t="s">
        <v>500</v>
      </c>
      <c r="E207" s="31" t="s">
        <v>489</v>
      </c>
      <c r="F207" s="31">
        <f>[3]July!$E$211*12</f>
        <v>70320</v>
      </c>
      <c r="G207" s="31">
        <v>28800</v>
      </c>
      <c r="H207" s="42">
        <f>ROUND(SUM(F207+G207)*60/100,0)</f>
        <v>59472</v>
      </c>
      <c r="I207" s="42">
        <f>ROUND(SUM(F207+G207)*30/100,0)</f>
        <v>29736</v>
      </c>
      <c r="J207" s="42">
        <v>15000</v>
      </c>
      <c r="L207" s="42">
        <f>ROUND(SUM(F207+G207+H207)*10/100,0)</f>
        <v>15859</v>
      </c>
      <c r="M207" s="42">
        <v>3454</v>
      </c>
      <c r="N207" s="102">
        <f>SUM(F207:M207)</f>
        <v>222641</v>
      </c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2"/>
      <c r="CO207" s="62"/>
      <c r="CP207" s="62"/>
      <c r="CQ207" s="62"/>
      <c r="CR207" s="62"/>
      <c r="CS207" s="62"/>
      <c r="CT207" s="62"/>
      <c r="CU207" s="62"/>
      <c r="CV207" s="62"/>
      <c r="CW207" s="62"/>
      <c r="CX207" s="62"/>
      <c r="CY207" s="62"/>
      <c r="CZ207" s="62"/>
      <c r="DA207" s="62"/>
      <c r="DB207" s="62"/>
      <c r="DC207" s="62"/>
      <c r="DD207" s="62"/>
      <c r="DE207" s="62"/>
      <c r="DF207" s="62"/>
      <c r="DG207" s="62"/>
      <c r="DH207" s="62"/>
      <c r="DI207" s="62"/>
      <c r="DJ207" s="62"/>
      <c r="DK207" s="62"/>
      <c r="DL207" s="62"/>
      <c r="DM207" s="62"/>
      <c r="DN207" s="62"/>
      <c r="DO207" s="62"/>
      <c r="DP207" s="62"/>
      <c r="DQ207" s="62"/>
      <c r="DR207" s="62"/>
      <c r="DS207" s="62"/>
      <c r="DT207" s="62"/>
      <c r="DU207" s="62"/>
      <c r="DV207" s="62"/>
      <c r="DW207" s="62"/>
      <c r="DX207" s="62"/>
      <c r="DY207" s="62"/>
      <c r="DZ207" s="62"/>
      <c r="EA207" s="62"/>
      <c r="EB207" s="62"/>
      <c r="EC207" s="62"/>
      <c r="ED207" s="62"/>
      <c r="EE207" s="62"/>
      <c r="EF207" s="62"/>
      <c r="EG207" s="62"/>
      <c r="EH207" s="62"/>
      <c r="EI207" s="62"/>
      <c r="EJ207" s="62"/>
      <c r="EK207" s="62"/>
      <c r="EL207" s="62"/>
      <c r="EM207" s="62"/>
      <c r="EN207" s="62"/>
      <c r="EO207" s="62"/>
      <c r="EP207" s="62"/>
      <c r="EQ207" s="62"/>
      <c r="ER207" s="62"/>
      <c r="ES207" s="62"/>
      <c r="ET207" s="62"/>
      <c r="EU207" s="62"/>
      <c r="EV207" s="62"/>
      <c r="EW207" s="62"/>
      <c r="EX207" s="62"/>
      <c r="EY207" s="62"/>
      <c r="EZ207" s="62"/>
      <c r="FA207" s="62"/>
      <c r="FB207" s="62"/>
      <c r="FC207" s="62"/>
      <c r="FD207" s="62"/>
      <c r="FE207" s="62"/>
      <c r="FF207" s="62"/>
      <c r="FG207" s="62"/>
      <c r="FH207" s="62"/>
      <c r="FI207" s="62"/>
      <c r="FJ207" s="62"/>
      <c r="FK207" s="62"/>
      <c r="FL207" s="62"/>
      <c r="FM207" s="62"/>
      <c r="FN207" s="62"/>
      <c r="FO207" s="62"/>
      <c r="FP207" s="62"/>
      <c r="FQ207" s="62"/>
      <c r="FR207" s="62"/>
      <c r="FS207" s="62"/>
      <c r="FT207" s="62"/>
      <c r="FU207" s="62"/>
      <c r="FV207" s="62"/>
      <c r="FW207" s="62"/>
      <c r="FX207" s="62"/>
      <c r="FY207" s="62"/>
      <c r="FZ207" s="62"/>
      <c r="GA207" s="62"/>
      <c r="GB207" s="62"/>
      <c r="GC207" s="62"/>
      <c r="GD207" s="62"/>
      <c r="GE207" s="62"/>
      <c r="GF207" s="62"/>
      <c r="GG207" s="62"/>
      <c r="GH207" s="62"/>
      <c r="GI207" s="62"/>
      <c r="GJ207" s="62"/>
      <c r="GK207" s="62"/>
      <c r="GL207" s="62"/>
      <c r="GM207" s="62"/>
      <c r="GN207" s="62"/>
      <c r="GO207" s="62"/>
      <c r="GP207" s="62"/>
      <c r="GQ207" s="62"/>
      <c r="GR207" s="62"/>
      <c r="GS207" s="62"/>
      <c r="GT207" s="62"/>
      <c r="GU207" s="62"/>
      <c r="GV207" s="62"/>
      <c r="GW207" s="62"/>
      <c r="GX207" s="62"/>
      <c r="GY207" s="62"/>
      <c r="GZ207" s="62"/>
      <c r="HA207" s="62"/>
      <c r="HB207" s="62"/>
      <c r="HC207" s="62"/>
      <c r="HD207" s="62"/>
      <c r="HE207" s="62"/>
      <c r="HF207" s="62"/>
      <c r="HG207" s="62"/>
      <c r="HH207" s="62"/>
      <c r="HI207" s="62"/>
      <c r="HJ207" s="62"/>
      <c r="HK207" s="62"/>
      <c r="HL207" s="62"/>
      <c r="HM207" s="62"/>
      <c r="HN207" s="62"/>
      <c r="HO207" s="62"/>
      <c r="HP207" s="62"/>
      <c r="HQ207" s="62"/>
      <c r="HR207" s="62"/>
      <c r="HS207" s="62"/>
      <c r="HT207" s="62"/>
      <c r="HU207" s="62"/>
      <c r="HV207" s="62"/>
      <c r="HW207" s="62"/>
      <c r="HX207" s="62"/>
      <c r="HY207" s="62"/>
      <c r="HZ207" s="62"/>
      <c r="IA207" s="62"/>
      <c r="IB207" s="62"/>
      <c r="IC207" s="62"/>
      <c r="ID207" s="62"/>
      <c r="IE207" s="62"/>
      <c r="IF207" s="62"/>
      <c r="IG207" s="62"/>
      <c r="IH207" s="62"/>
      <c r="II207" s="62"/>
      <c r="IJ207" s="62"/>
      <c r="IK207" s="62"/>
      <c r="IL207" s="62"/>
      <c r="IM207" s="62"/>
      <c r="IN207" s="62"/>
      <c r="IO207" s="62"/>
      <c r="IP207" s="62"/>
      <c r="IQ207" s="62"/>
      <c r="IR207" s="62"/>
    </row>
    <row r="208" spans="1:252" x14ac:dyDescent="0.2">
      <c r="A208" s="31"/>
      <c r="D208" s="31"/>
      <c r="E208" s="31"/>
      <c r="F208" s="31"/>
      <c r="G208" s="31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/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  <c r="CF208" s="62"/>
      <c r="CG208" s="62"/>
      <c r="CH208" s="62"/>
      <c r="CI208" s="62"/>
      <c r="CJ208" s="62"/>
      <c r="CK208" s="62"/>
      <c r="CL208" s="62"/>
      <c r="CM208" s="62"/>
      <c r="CN208" s="62"/>
      <c r="CO208" s="62"/>
      <c r="CP208" s="62"/>
      <c r="CQ208" s="62"/>
      <c r="CR208" s="62"/>
      <c r="CS208" s="62"/>
      <c r="CT208" s="62"/>
      <c r="CU208" s="62"/>
      <c r="CV208" s="62"/>
      <c r="CW208" s="62"/>
      <c r="CX208" s="62"/>
      <c r="CY208" s="62"/>
      <c r="CZ208" s="62"/>
      <c r="DA208" s="62"/>
      <c r="DB208" s="62"/>
      <c r="DC208" s="62"/>
      <c r="DD208" s="62"/>
      <c r="DE208" s="62"/>
      <c r="DF208" s="62"/>
      <c r="DG208" s="62"/>
      <c r="DH208" s="62"/>
      <c r="DI208" s="62"/>
      <c r="DJ208" s="62"/>
      <c r="DK208" s="62"/>
      <c r="DL208" s="62"/>
      <c r="DM208" s="62"/>
      <c r="DN208" s="62"/>
      <c r="DO208" s="62"/>
      <c r="DP208" s="62"/>
      <c r="DQ208" s="62"/>
      <c r="DR208" s="62"/>
      <c r="DS208" s="62"/>
      <c r="DT208" s="62"/>
      <c r="DU208" s="62"/>
      <c r="DV208" s="62"/>
      <c r="DW208" s="62"/>
      <c r="DX208" s="62"/>
      <c r="DY208" s="62"/>
      <c r="DZ208" s="62"/>
      <c r="EA208" s="62"/>
      <c r="EB208" s="62"/>
      <c r="EC208" s="62"/>
      <c r="ED208" s="62"/>
      <c r="EE208" s="62"/>
      <c r="EF208" s="62"/>
      <c r="EG208" s="62"/>
      <c r="EH208" s="62"/>
      <c r="EI208" s="62"/>
      <c r="EJ208" s="62"/>
      <c r="EK208" s="62"/>
      <c r="EL208" s="62"/>
      <c r="EM208" s="62"/>
      <c r="EN208" s="62"/>
      <c r="EO208" s="62"/>
      <c r="EP208" s="62"/>
      <c r="EQ208" s="62"/>
      <c r="ER208" s="62"/>
      <c r="ES208" s="62"/>
      <c r="ET208" s="62"/>
      <c r="EU208" s="62"/>
      <c r="EV208" s="62"/>
      <c r="EW208" s="62"/>
      <c r="EX208" s="62"/>
      <c r="EY208" s="62"/>
      <c r="EZ208" s="62"/>
      <c r="FA208" s="62"/>
      <c r="FB208" s="62"/>
      <c r="FC208" s="62"/>
      <c r="FD208" s="62"/>
      <c r="FE208" s="62"/>
      <c r="FF208" s="62"/>
      <c r="FG208" s="62"/>
      <c r="FH208" s="62"/>
      <c r="FI208" s="62"/>
      <c r="FJ208" s="62"/>
      <c r="FK208" s="62"/>
      <c r="FL208" s="62"/>
      <c r="FM208" s="62"/>
      <c r="FN208" s="62"/>
      <c r="FO208" s="62"/>
      <c r="FP208" s="62"/>
      <c r="FQ208" s="62"/>
      <c r="FR208" s="62"/>
      <c r="FS208" s="62"/>
      <c r="FT208" s="62"/>
      <c r="FU208" s="62"/>
      <c r="FV208" s="62"/>
      <c r="FW208" s="62"/>
      <c r="FX208" s="62"/>
      <c r="FY208" s="62"/>
      <c r="FZ208" s="62"/>
      <c r="GA208" s="62"/>
      <c r="GB208" s="62"/>
      <c r="GC208" s="62"/>
      <c r="GD208" s="62"/>
      <c r="GE208" s="62"/>
      <c r="GF208" s="62"/>
      <c r="GG208" s="62"/>
      <c r="GH208" s="62"/>
      <c r="GI208" s="62"/>
      <c r="GJ208" s="62"/>
      <c r="GK208" s="62"/>
      <c r="GL208" s="62"/>
      <c r="GM208" s="62"/>
      <c r="GN208" s="62"/>
      <c r="GO208" s="62"/>
      <c r="GP208" s="62"/>
      <c r="GQ208" s="62"/>
      <c r="GR208" s="62"/>
      <c r="GS208" s="62"/>
      <c r="GT208" s="62"/>
      <c r="GU208" s="62"/>
      <c r="GV208" s="62"/>
      <c r="GW208" s="62"/>
      <c r="GX208" s="62"/>
      <c r="GY208" s="62"/>
      <c r="GZ208" s="62"/>
      <c r="HA208" s="62"/>
      <c r="HB208" s="62"/>
      <c r="HC208" s="62"/>
      <c r="HD208" s="62"/>
      <c r="HE208" s="62"/>
      <c r="HF208" s="62"/>
      <c r="HG208" s="62"/>
      <c r="HH208" s="62"/>
      <c r="HI208" s="62"/>
      <c r="HJ208" s="62"/>
      <c r="HK208" s="62"/>
      <c r="HL208" s="62"/>
      <c r="HM208" s="62"/>
      <c r="HN208" s="62"/>
      <c r="HO208" s="62"/>
      <c r="HP208" s="62"/>
      <c r="HQ208" s="62"/>
      <c r="HR208" s="62"/>
      <c r="HS208" s="62"/>
      <c r="HT208" s="62"/>
      <c r="HU208" s="62"/>
      <c r="HV208" s="62"/>
      <c r="HW208" s="62"/>
      <c r="HX208" s="62"/>
      <c r="HY208" s="62"/>
      <c r="HZ208" s="62"/>
      <c r="IA208" s="62"/>
      <c r="IB208" s="62"/>
      <c r="IC208" s="62"/>
      <c r="ID208" s="62"/>
      <c r="IE208" s="62"/>
      <c r="IF208" s="62"/>
      <c r="IG208" s="62"/>
      <c r="IH208" s="62"/>
      <c r="II208" s="62"/>
      <c r="IJ208" s="62"/>
      <c r="IK208" s="62"/>
      <c r="IL208" s="62"/>
      <c r="IM208" s="62"/>
      <c r="IN208" s="62"/>
      <c r="IO208" s="62"/>
      <c r="IP208" s="62"/>
      <c r="IQ208" s="62"/>
      <c r="IR208" s="62"/>
    </row>
    <row r="209" spans="1:252" ht="15.75" x14ac:dyDescent="0.25">
      <c r="A209" s="129"/>
      <c r="B209" s="97">
        <v>19</v>
      </c>
      <c r="C209" s="97"/>
      <c r="D209" s="31" t="s">
        <v>659</v>
      </c>
      <c r="E209" s="31" t="s">
        <v>645</v>
      </c>
      <c r="F209" s="31">
        <v>111600</v>
      </c>
      <c r="G209" s="31">
        <f>4200*12</f>
        <v>50400</v>
      </c>
      <c r="H209" s="42">
        <f>ROUND(SUM(F209+G209)*60/100,0)</f>
        <v>97200</v>
      </c>
      <c r="I209" s="42">
        <f>ROUND(SUM(F209+G209)*30/100,0)</f>
        <v>48600</v>
      </c>
      <c r="J209" s="42">
        <f>3000*12</f>
        <v>36000</v>
      </c>
      <c r="L209" s="42">
        <v>0</v>
      </c>
      <c r="M209" s="42">
        <v>0</v>
      </c>
      <c r="N209" s="102">
        <f>SUM(F209:M209)</f>
        <v>343800</v>
      </c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62"/>
      <c r="CG209" s="62"/>
      <c r="CH209" s="62"/>
      <c r="CI209" s="62"/>
      <c r="CJ209" s="62"/>
      <c r="CK209" s="62"/>
      <c r="CL209" s="62"/>
      <c r="CM209" s="62"/>
      <c r="CN209" s="62"/>
      <c r="CO209" s="62"/>
      <c r="CP209" s="62"/>
      <c r="CQ209" s="62"/>
      <c r="CR209" s="62"/>
      <c r="CS209" s="62"/>
      <c r="CT209" s="62"/>
      <c r="CU209" s="62"/>
      <c r="CV209" s="62"/>
      <c r="CW209" s="62"/>
      <c r="CX209" s="62"/>
      <c r="CY209" s="62"/>
      <c r="CZ209" s="62"/>
      <c r="DA209" s="62"/>
      <c r="DB209" s="62"/>
      <c r="DC209" s="62"/>
      <c r="DD209" s="62"/>
      <c r="DE209" s="62"/>
      <c r="DF209" s="62"/>
      <c r="DG209" s="62"/>
      <c r="DH209" s="62"/>
      <c r="DI209" s="62"/>
      <c r="DJ209" s="62"/>
      <c r="DK209" s="62"/>
      <c r="DL209" s="62"/>
      <c r="DM209" s="62"/>
      <c r="DN209" s="62"/>
      <c r="DO209" s="62"/>
      <c r="DP209" s="62"/>
      <c r="DQ209" s="62"/>
      <c r="DR209" s="62"/>
      <c r="DS209" s="62"/>
      <c r="DT209" s="62"/>
      <c r="DU209" s="62"/>
      <c r="DV209" s="62"/>
      <c r="DW209" s="62"/>
      <c r="DX209" s="62"/>
      <c r="DY209" s="62"/>
      <c r="DZ209" s="62"/>
      <c r="EA209" s="62"/>
      <c r="EB209" s="62"/>
      <c r="EC209" s="62"/>
      <c r="ED209" s="62"/>
      <c r="EE209" s="62"/>
      <c r="EF209" s="62"/>
      <c r="EG209" s="62"/>
      <c r="EH209" s="62"/>
      <c r="EI209" s="62"/>
      <c r="EJ209" s="62"/>
      <c r="EK209" s="62"/>
      <c r="EL209" s="62"/>
      <c r="EM209" s="62"/>
      <c r="EN209" s="62"/>
      <c r="EO209" s="62"/>
      <c r="EP209" s="62"/>
      <c r="EQ209" s="62"/>
      <c r="ER209" s="62"/>
      <c r="ES209" s="62"/>
      <c r="ET209" s="62"/>
      <c r="EU209" s="62"/>
      <c r="EV209" s="62"/>
      <c r="EW209" s="62"/>
      <c r="EX209" s="62"/>
      <c r="EY209" s="62"/>
      <c r="EZ209" s="62"/>
      <c r="FA209" s="62"/>
      <c r="FB209" s="62"/>
      <c r="FC209" s="62"/>
      <c r="FD209" s="62"/>
      <c r="FE209" s="62"/>
      <c r="FF209" s="62"/>
      <c r="FG209" s="62"/>
      <c r="FH209" s="62"/>
      <c r="FI209" s="62"/>
      <c r="FJ209" s="62"/>
      <c r="FK209" s="62"/>
      <c r="FL209" s="62"/>
      <c r="FM209" s="62"/>
      <c r="FN209" s="62"/>
      <c r="FO209" s="62"/>
      <c r="FP209" s="62"/>
      <c r="FQ209" s="62"/>
      <c r="FR209" s="62"/>
      <c r="FS209" s="62"/>
      <c r="FT209" s="62"/>
      <c r="FU209" s="62"/>
      <c r="FV209" s="62"/>
      <c r="FW209" s="62"/>
      <c r="FX209" s="62"/>
      <c r="FY209" s="62"/>
      <c r="FZ209" s="62"/>
      <c r="GA209" s="62"/>
      <c r="GB209" s="62"/>
      <c r="GC209" s="62"/>
      <c r="GD209" s="62"/>
      <c r="GE209" s="62"/>
      <c r="GF209" s="62"/>
      <c r="GG209" s="62"/>
      <c r="GH209" s="62"/>
      <c r="GI209" s="62"/>
      <c r="GJ209" s="62"/>
      <c r="GK209" s="62"/>
      <c r="GL209" s="62"/>
      <c r="GM209" s="62"/>
      <c r="GN209" s="62"/>
      <c r="GO209" s="62"/>
      <c r="GP209" s="62"/>
      <c r="GQ209" s="62"/>
      <c r="GR209" s="62"/>
      <c r="GS209" s="62"/>
      <c r="GT209" s="62"/>
      <c r="GU209" s="62"/>
      <c r="GV209" s="62"/>
      <c r="GW209" s="62"/>
      <c r="GX209" s="62"/>
      <c r="GY209" s="62"/>
      <c r="GZ209" s="62"/>
      <c r="HA209" s="62"/>
      <c r="HB209" s="62"/>
      <c r="HC209" s="62"/>
      <c r="HD209" s="62"/>
      <c r="HE209" s="62"/>
      <c r="HF209" s="62"/>
      <c r="HG209" s="62"/>
      <c r="HH209" s="62"/>
      <c r="HI209" s="62"/>
      <c r="HJ209" s="62"/>
      <c r="HK209" s="62"/>
      <c r="HL209" s="62"/>
      <c r="HM209" s="62"/>
      <c r="HN209" s="62"/>
      <c r="HO209" s="62"/>
      <c r="HP209" s="62"/>
      <c r="HQ209" s="62"/>
      <c r="HR209" s="62"/>
      <c r="HS209" s="62"/>
      <c r="HT209" s="62"/>
      <c r="HU209" s="62"/>
      <c r="HV209" s="62"/>
      <c r="HW209" s="62"/>
      <c r="HX209" s="62"/>
      <c r="HY209" s="62"/>
      <c r="HZ209" s="62"/>
      <c r="IA209" s="62"/>
      <c r="IB209" s="62"/>
      <c r="IC209" s="62"/>
      <c r="ID209" s="62"/>
      <c r="IE209" s="62"/>
      <c r="IF209" s="62"/>
      <c r="IG209" s="62"/>
      <c r="IH209" s="62"/>
      <c r="II209" s="62"/>
      <c r="IJ209" s="62"/>
      <c r="IK209" s="62"/>
      <c r="IL209" s="62"/>
      <c r="IM209" s="62"/>
      <c r="IN209" s="62"/>
      <c r="IO209" s="62"/>
      <c r="IP209" s="62"/>
      <c r="IQ209" s="62"/>
      <c r="IR209" s="62"/>
    </row>
    <row r="210" spans="1:252" x14ac:dyDescent="0.2">
      <c r="A210" s="31"/>
      <c r="B210" s="97"/>
      <c r="C210" s="97"/>
      <c r="D210" s="31"/>
      <c r="E210" s="31"/>
      <c r="F210" s="31"/>
      <c r="G210" s="31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/>
      <c r="BV210" s="62"/>
      <c r="BW210" s="62"/>
      <c r="BX210" s="62"/>
      <c r="BY210" s="62"/>
      <c r="BZ210" s="62"/>
      <c r="CA210" s="62"/>
      <c r="CB210" s="62"/>
      <c r="CC210" s="62"/>
      <c r="CD210" s="62"/>
      <c r="CE210" s="62"/>
      <c r="CF210" s="62"/>
      <c r="CG210" s="62"/>
      <c r="CH210" s="62"/>
      <c r="CI210" s="62"/>
      <c r="CJ210" s="62"/>
      <c r="CK210" s="62"/>
      <c r="CL210" s="62"/>
      <c r="CM210" s="62"/>
      <c r="CN210" s="62"/>
      <c r="CO210" s="62"/>
      <c r="CP210" s="62"/>
      <c r="CQ210" s="62"/>
      <c r="CR210" s="62"/>
      <c r="CS210" s="62"/>
      <c r="CT210" s="62"/>
      <c r="CU210" s="62"/>
      <c r="CV210" s="62"/>
      <c r="CW210" s="62"/>
      <c r="CX210" s="62"/>
      <c r="CY210" s="62"/>
      <c r="CZ210" s="62"/>
      <c r="DA210" s="62"/>
      <c r="DB210" s="62"/>
      <c r="DC210" s="62"/>
      <c r="DD210" s="62"/>
      <c r="DE210" s="62"/>
      <c r="DF210" s="62"/>
      <c r="DG210" s="62"/>
      <c r="DH210" s="62"/>
      <c r="DI210" s="62"/>
      <c r="DJ210" s="62"/>
      <c r="DK210" s="62"/>
      <c r="DL210" s="62"/>
      <c r="DM210" s="62"/>
      <c r="DN210" s="62"/>
      <c r="DO210" s="62"/>
      <c r="DP210" s="62"/>
      <c r="DQ210" s="62"/>
      <c r="DR210" s="62"/>
      <c r="DS210" s="62"/>
      <c r="DT210" s="62"/>
      <c r="DU210" s="62"/>
      <c r="DV210" s="62"/>
      <c r="DW210" s="62"/>
      <c r="DX210" s="62"/>
      <c r="DY210" s="62"/>
      <c r="DZ210" s="62"/>
      <c r="EA210" s="62"/>
      <c r="EB210" s="62"/>
      <c r="EC210" s="62"/>
      <c r="ED210" s="62"/>
      <c r="EE210" s="62"/>
      <c r="EF210" s="62"/>
      <c r="EG210" s="62"/>
      <c r="EH210" s="62"/>
      <c r="EI210" s="62"/>
      <c r="EJ210" s="62"/>
      <c r="EK210" s="62"/>
      <c r="EL210" s="62"/>
      <c r="EM210" s="62"/>
      <c r="EN210" s="62"/>
      <c r="EO210" s="62"/>
      <c r="EP210" s="62"/>
      <c r="EQ210" s="62"/>
      <c r="ER210" s="62"/>
      <c r="ES210" s="62"/>
      <c r="ET210" s="62"/>
      <c r="EU210" s="62"/>
      <c r="EV210" s="62"/>
      <c r="EW210" s="62"/>
      <c r="EX210" s="62"/>
      <c r="EY210" s="62"/>
      <c r="EZ210" s="62"/>
      <c r="FA210" s="62"/>
      <c r="FB210" s="62"/>
      <c r="FC210" s="62"/>
      <c r="FD210" s="62"/>
      <c r="FE210" s="62"/>
      <c r="FF210" s="62"/>
      <c r="FG210" s="62"/>
      <c r="FH210" s="62"/>
      <c r="FI210" s="62"/>
      <c r="FJ210" s="62"/>
      <c r="FK210" s="62"/>
      <c r="FL210" s="62"/>
      <c r="FM210" s="62"/>
      <c r="FN210" s="62"/>
      <c r="FO210" s="62"/>
      <c r="FP210" s="62"/>
      <c r="FQ210" s="62"/>
      <c r="FR210" s="62"/>
      <c r="FS210" s="62"/>
      <c r="FT210" s="62"/>
      <c r="FU210" s="62"/>
      <c r="FV210" s="62"/>
      <c r="FW210" s="62"/>
      <c r="FX210" s="62"/>
      <c r="FY210" s="62"/>
      <c r="FZ210" s="62"/>
      <c r="GA210" s="62"/>
      <c r="GB210" s="62"/>
      <c r="GC210" s="62"/>
      <c r="GD210" s="62"/>
      <c r="GE210" s="62"/>
      <c r="GF210" s="62"/>
      <c r="GG210" s="62"/>
      <c r="GH210" s="62"/>
      <c r="GI210" s="62"/>
      <c r="GJ210" s="62"/>
      <c r="GK210" s="62"/>
      <c r="GL210" s="62"/>
      <c r="GM210" s="62"/>
      <c r="GN210" s="62"/>
      <c r="GO210" s="62"/>
      <c r="GP210" s="62"/>
      <c r="GQ210" s="62"/>
      <c r="GR210" s="62"/>
      <c r="GS210" s="62"/>
      <c r="GT210" s="62"/>
      <c r="GU210" s="62"/>
      <c r="GV210" s="62"/>
      <c r="GW210" s="62"/>
      <c r="GX210" s="62"/>
      <c r="GY210" s="62"/>
      <c r="GZ210" s="62"/>
      <c r="HA210" s="62"/>
      <c r="HB210" s="62"/>
      <c r="HC210" s="62"/>
      <c r="HD210" s="62"/>
      <c r="HE210" s="62"/>
      <c r="HF210" s="62"/>
      <c r="HG210" s="62"/>
      <c r="HH210" s="62"/>
      <c r="HI210" s="62"/>
      <c r="HJ210" s="62"/>
      <c r="HK210" s="62"/>
      <c r="HL210" s="62"/>
      <c r="HM210" s="62"/>
      <c r="HN210" s="62"/>
      <c r="HO210" s="62"/>
      <c r="HP210" s="62"/>
      <c r="HQ210" s="62"/>
      <c r="HR210" s="62"/>
      <c r="HS210" s="62"/>
      <c r="HT210" s="62"/>
      <c r="HU210" s="62"/>
      <c r="HV210" s="62"/>
      <c r="HW210" s="62"/>
      <c r="HX210" s="62"/>
      <c r="HY210" s="62"/>
      <c r="HZ210" s="62"/>
      <c r="IA210" s="62"/>
      <c r="IB210" s="62"/>
      <c r="IC210" s="62"/>
      <c r="ID210" s="62"/>
      <c r="IE210" s="62"/>
      <c r="IF210" s="62"/>
      <c r="IG210" s="62"/>
      <c r="IH210" s="62"/>
      <c r="II210" s="62"/>
      <c r="IJ210" s="62"/>
      <c r="IK210" s="62"/>
      <c r="IL210" s="62"/>
      <c r="IM210" s="62"/>
      <c r="IN210" s="62"/>
      <c r="IO210" s="62"/>
      <c r="IP210" s="62"/>
      <c r="IQ210" s="62"/>
      <c r="IR210" s="62"/>
    </row>
    <row r="211" spans="1:252" ht="15.75" x14ac:dyDescent="0.25">
      <c r="A211" s="129"/>
      <c r="B211" s="97">
        <v>20</v>
      </c>
      <c r="C211" s="97"/>
      <c r="D211" s="31" t="s">
        <v>660</v>
      </c>
      <c r="E211" s="31" t="s">
        <v>661</v>
      </c>
      <c r="F211" s="31">
        <v>0</v>
      </c>
      <c r="G211" s="31">
        <v>0</v>
      </c>
      <c r="H211" s="42">
        <f>ROUND(SUM(F211+G211)*60/100,0)</f>
        <v>0</v>
      </c>
      <c r="I211" s="42">
        <f>ROUND(SUM(F211+G211)*30/100,0)</f>
        <v>0</v>
      </c>
      <c r="J211" s="42">
        <v>0</v>
      </c>
      <c r="L211" s="42">
        <v>0</v>
      </c>
      <c r="M211" s="42">
        <v>0</v>
      </c>
      <c r="N211" s="102">
        <f>SUM(F211:M211)</f>
        <v>0</v>
      </c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/>
      <c r="CI211" s="62"/>
      <c r="CJ211" s="62"/>
      <c r="CK211" s="62"/>
      <c r="CL211" s="62"/>
      <c r="CM211" s="62"/>
      <c r="CN211" s="62"/>
      <c r="CO211" s="62"/>
      <c r="CP211" s="62"/>
      <c r="CQ211" s="62"/>
      <c r="CR211" s="62"/>
      <c r="CS211" s="62"/>
      <c r="CT211" s="62"/>
      <c r="CU211" s="62"/>
      <c r="CV211" s="62"/>
      <c r="CW211" s="62"/>
      <c r="CX211" s="62"/>
      <c r="CY211" s="62"/>
      <c r="CZ211" s="62"/>
      <c r="DA211" s="62"/>
      <c r="DB211" s="62"/>
      <c r="DC211" s="62"/>
      <c r="DD211" s="62"/>
      <c r="DE211" s="62"/>
      <c r="DF211" s="62"/>
      <c r="DG211" s="62"/>
      <c r="DH211" s="62"/>
      <c r="DI211" s="62"/>
      <c r="DJ211" s="62"/>
      <c r="DK211" s="62"/>
      <c r="DL211" s="62"/>
      <c r="DM211" s="62"/>
      <c r="DN211" s="62"/>
      <c r="DO211" s="62"/>
      <c r="DP211" s="62"/>
      <c r="DQ211" s="62"/>
      <c r="DR211" s="62"/>
      <c r="DS211" s="62"/>
      <c r="DT211" s="62"/>
      <c r="DU211" s="62"/>
      <c r="DV211" s="62"/>
      <c r="DW211" s="62"/>
      <c r="DX211" s="62"/>
      <c r="DY211" s="62"/>
      <c r="DZ211" s="62"/>
      <c r="EA211" s="62"/>
      <c r="EB211" s="62"/>
      <c r="EC211" s="62"/>
      <c r="ED211" s="62"/>
      <c r="EE211" s="62"/>
      <c r="EF211" s="62"/>
      <c r="EG211" s="62"/>
      <c r="EH211" s="62"/>
      <c r="EI211" s="62"/>
      <c r="EJ211" s="62"/>
      <c r="EK211" s="62"/>
      <c r="EL211" s="62"/>
      <c r="EM211" s="62"/>
      <c r="EN211" s="62"/>
      <c r="EO211" s="62"/>
      <c r="EP211" s="62"/>
      <c r="EQ211" s="62"/>
      <c r="ER211" s="62"/>
      <c r="ES211" s="62"/>
      <c r="ET211" s="62"/>
      <c r="EU211" s="62"/>
      <c r="EV211" s="62"/>
      <c r="EW211" s="62"/>
      <c r="EX211" s="62"/>
      <c r="EY211" s="62"/>
      <c r="EZ211" s="62"/>
      <c r="FA211" s="62"/>
      <c r="FB211" s="62"/>
      <c r="FC211" s="62"/>
      <c r="FD211" s="62"/>
      <c r="FE211" s="62"/>
      <c r="FF211" s="62"/>
      <c r="FG211" s="62"/>
      <c r="FH211" s="62"/>
      <c r="FI211" s="62"/>
      <c r="FJ211" s="62"/>
      <c r="FK211" s="62"/>
      <c r="FL211" s="62"/>
      <c r="FM211" s="62"/>
      <c r="FN211" s="62"/>
      <c r="FO211" s="62"/>
      <c r="FP211" s="62"/>
      <c r="FQ211" s="62"/>
      <c r="FR211" s="62"/>
      <c r="FS211" s="62"/>
      <c r="FT211" s="62"/>
      <c r="FU211" s="62"/>
      <c r="FV211" s="62"/>
      <c r="FW211" s="62"/>
      <c r="FX211" s="62"/>
      <c r="FY211" s="62"/>
      <c r="FZ211" s="62"/>
      <c r="GA211" s="62"/>
      <c r="GB211" s="62"/>
      <c r="GC211" s="62"/>
      <c r="GD211" s="62"/>
      <c r="GE211" s="62"/>
      <c r="GF211" s="62"/>
      <c r="GG211" s="62"/>
      <c r="GH211" s="62"/>
      <c r="GI211" s="62"/>
      <c r="GJ211" s="62"/>
      <c r="GK211" s="62"/>
      <c r="GL211" s="62"/>
      <c r="GM211" s="62"/>
      <c r="GN211" s="62"/>
      <c r="GO211" s="62"/>
      <c r="GP211" s="62"/>
      <c r="GQ211" s="62"/>
      <c r="GR211" s="62"/>
      <c r="GS211" s="62"/>
      <c r="GT211" s="62"/>
      <c r="GU211" s="62"/>
      <c r="GV211" s="62"/>
      <c r="GW211" s="62"/>
      <c r="GX211" s="62"/>
      <c r="GY211" s="62"/>
      <c r="GZ211" s="62"/>
      <c r="HA211" s="62"/>
      <c r="HB211" s="62"/>
      <c r="HC211" s="62"/>
      <c r="HD211" s="62"/>
      <c r="HE211" s="62"/>
      <c r="HF211" s="62"/>
      <c r="HG211" s="62"/>
      <c r="HH211" s="62"/>
      <c r="HI211" s="62"/>
      <c r="HJ211" s="62"/>
      <c r="HK211" s="62"/>
      <c r="HL211" s="62"/>
      <c r="HM211" s="62"/>
      <c r="HN211" s="62"/>
      <c r="HO211" s="62"/>
      <c r="HP211" s="62"/>
      <c r="HQ211" s="62"/>
      <c r="HR211" s="62"/>
      <c r="HS211" s="62"/>
      <c r="HT211" s="62"/>
      <c r="HU211" s="62"/>
      <c r="HV211" s="62"/>
      <c r="HW211" s="62"/>
      <c r="HX211" s="62"/>
      <c r="HY211" s="62"/>
      <c r="HZ211" s="62"/>
      <c r="IA211" s="62"/>
      <c r="IB211" s="62"/>
      <c r="IC211" s="62"/>
      <c r="ID211" s="62"/>
      <c r="IE211" s="62"/>
      <c r="IF211" s="62"/>
      <c r="IG211" s="62"/>
      <c r="IH211" s="62"/>
      <c r="II211" s="62"/>
      <c r="IJ211" s="62"/>
      <c r="IK211" s="62"/>
      <c r="IL211" s="62"/>
      <c r="IM211" s="62"/>
      <c r="IN211" s="62"/>
      <c r="IO211" s="62"/>
      <c r="IP211" s="62"/>
      <c r="IQ211" s="62"/>
      <c r="IR211" s="62"/>
    </row>
    <row r="212" spans="1:252" x14ac:dyDescent="0.2">
      <c r="A212" s="129"/>
      <c r="B212" s="97"/>
      <c r="C212" s="97"/>
      <c r="D212" s="31"/>
      <c r="E212" s="31"/>
      <c r="F212" s="31"/>
      <c r="G212" s="31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/>
      <c r="BV212" s="62"/>
      <c r="BW212" s="62"/>
      <c r="BX212" s="62"/>
      <c r="BY212" s="62"/>
      <c r="BZ212" s="62"/>
      <c r="CA212" s="62"/>
      <c r="CB212" s="62"/>
      <c r="CC212" s="62"/>
      <c r="CD212" s="62"/>
      <c r="CE212" s="62"/>
      <c r="CF212" s="62"/>
      <c r="CG212" s="62"/>
      <c r="CH212" s="62"/>
      <c r="CI212" s="62"/>
      <c r="CJ212" s="62"/>
      <c r="CK212" s="62"/>
      <c r="CL212" s="62"/>
      <c r="CM212" s="62"/>
      <c r="CN212" s="62"/>
      <c r="CO212" s="62"/>
      <c r="CP212" s="62"/>
      <c r="CQ212" s="62"/>
      <c r="CR212" s="62"/>
      <c r="CS212" s="62"/>
      <c r="CT212" s="62"/>
      <c r="CU212" s="62"/>
      <c r="CV212" s="62"/>
      <c r="CW212" s="62"/>
      <c r="CX212" s="62"/>
      <c r="CY212" s="62"/>
      <c r="CZ212" s="62"/>
      <c r="DA212" s="62"/>
      <c r="DB212" s="62"/>
      <c r="DC212" s="62"/>
      <c r="DD212" s="62"/>
      <c r="DE212" s="62"/>
      <c r="DF212" s="62"/>
      <c r="DG212" s="62"/>
      <c r="DH212" s="62"/>
      <c r="DI212" s="62"/>
      <c r="DJ212" s="62"/>
      <c r="DK212" s="62"/>
      <c r="DL212" s="62"/>
      <c r="DM212" s="62"/>
      <c r="DN212" s="62"/>
      <c r="DO212" s="62"/>
      <c r="DP212" s="62"/>
      <c r="DQ212" s="62"/>
      <c r="DR212" s="62"/>
      <c r="DS212" s="62"/>
      <c r="DT212" s="62"/>
      <c r="DU212" s="62"/>
      <c r="DV212" s="62"/>
      <c r="DW212" s="62"/>
      <c r="DX212" s="62"/>
      <c r="DY212" s="62"/>
      <c r="DZ212" s="62"/>
      <c r="EA212" s="62"/>
      <c r="EB212" s="62"/>
      <c r="EC212" s="62"/>
      <c r="ED212" s="62"/>
      <c r="EE212" s="62"/>
      <c r="EF212" s="62"/>
      <c r="EG212" s="62"/>
      <c r="EH212" s="62"/>
      <c r="EI212" s="62"/>
      <c r="EJ212" s="62"/>
      <c r="EK212" s="62"/>
      <c r="EL212" s="62"/>
      <c r="EM212" s="62"/>
      <c r="EN212" s="62"/>
      <c r="EO212" s="62"/>
      <c r="EP212" s="62"/>
      <c r="EQ212" s="62"/>
      <c r="ER212" s="62"/>
      <c r="ES212" s="62"/>
      <c r="ET212" s="62"/>
      <c r="EU212" s="62"/>
      <c r="EV212" s="62"/>
      <c r="EW212" s="62"/>
      <c r="EX212" s="62"/>
      <c r="EY212" s="62"/>
      <c r="EZ212" s="62"/>
      <c r="FA212" s="62"/>
      <c r="FB212" s="62"/>
      <c r="FC212" s="62"/>
      <c r="FD212" s="62"/>
      <c r="FE212" s="62"/>
      <c r="FF212" s="62"/>
      <c r="FG212" s="62"/>
      <c r="FH212" s="62"/>
      <c r="FI212" s="62"/>
      <c r="FJ212" s="62"/>
      <c r="FK212" s="62"/>
      <c r="FL212" s="62"/>
      <c r="FM212" s="62"/>
      <c r="FN212" s="62"/>
      <c r="FO212" s="62"/>
      <c r="FP212" s="62"/>
      <c r="FQ212" s="62"/>
      <c r="FR212" s="62"/>
      <c r="FS212" s="62"/>
      <c r="FT212" s="62"/>
      <c r="FU212" s="62"/>
      <c r="FV212" s="62"/>
      <c r="FW212" s="62"/>
      <c r="FX212" s="62"/>
      <c r="FY212" s="62"/>
      <c r="FZ212" s="62"/>
      <c r="GA212" s="62"/>
      <c r="GB212" s="62"/>
      <c r="GC212" s="62"/>
      <c r="GD212" s="62"/>
      <c r="GE212" s="62"/>
      <c r="GF212" s="62"/>
      <c r="GG212" s="62"/>
      <c r="GH212" s="62"/>
      <c r="GI212" s="62"/>
      <c r="GJ212" s="62"/>
      <c r="GK212" s="62"/>
      <c r="GL212" s="62"/>
      <c r="GM212" s="62"/>
      <c r="GN212" s="62"/>
      <c r="GO212" s="62"/>
      <c r="GP212" s="62"/>
      <c r="GQ212" s="62"/>
      <c r="GR212" s="62"/>
      <c r="GS212" s="62"/>
      <c r="GT212" s="62"/>
      <c r="GU212" s="62"/>
      <c r="GV212" s="62"/>
      <c r="GW212" s="62"/>
      <c r="GX212" s="62"/>
      <c r="GY212" s="62"/>
      <c r="GZ212" s="62"/>
      <c r="HA212" s="62"/>
      <c r="HB212" s="62"/>
      <c r="HC212" s="62"/>
      <c r="HD212" s="62"/>
      <c r="HE212" s="62"/>
      <c r="HF212" s="62"/>
      <c r="HG212" s="62"/>
      <c r="HH212" s="62"/>
      <c r="HI212" s="62"/>
      <c r="HJ212" s="62"/>
      <c r="HK212" s="62"/>
      <c r="HL212" s="62"/>
      <c r="HM212" s="62"/>
      <c r="HN212" s="62"/>
      <c r="HO212" s="62"/>
      <c r="HP212" s="62"/>
      <c r="HQ212" s="62"/>
      <c r="HR212" s="62"/>
      <c r="HS212" s="62"/>
      <c r="HT212" s="62"/>
      <c r="HU212" s="62"/>
      <c r="HV212" s="62"/>
      <c r="HW212" s="62"/>
      <c r="HX212" s="62"/>
      <c r="HY212" s="62"/>
      <c r="HZ212" s="62"/>
      <c r="IA212" s="62"/>
      <c r="IB212" s="62"/>
      <c r="IC212" s="62"/>
      <c r="ID212" s="62"/>
      <c r="IE212" s="62"/>
      <c r="IF212" s="62"/>
      <c r="IG212" s="62"/>
      <c r="IH212" s="62"/>
      <c r="II212" s="62"/>
      <c r="IJ212" s="62"/>
      <c r="IK212" s="62"/>
      <c r="IL212" s="62"/>
      <c r="IM212" s="62"/>
      <c r="IN212" s="62"/>
      <c r="IO212" s="62"/>
      <c r="IP212" s="62"/>
      <c r="IQ212" s="62"/>
      <c r="IR212" s="62"/>
    </row>
    <row r="213" spans="1:252" ht="15.75" x14ac:dyDescent="0.25">
      <c r="A213" s="129"/>
      <c r="B213" s="97">
        <v>21</v>
      </c>
      <c r="C213" s="97"/>
      <c r="D213" s="31" t="s">
        <v>641</v>
      </c>
      <c r="E213" s="31" t="s">
        <v>661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42">
        <f>7500*12</f>
        <v>90000</v>
      </c>
      <c r="L213" s="31">
        <v>0</v>
      </c>
      <c r="M213" s="31">
        <v>0</v>
      </c>
      <c r="N213" s="102">
        <f>SUM(F213:M213)</f>
        <v>90000</v>
      </c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62"/>
      <c r="CI213" s="62"/>
      <c r="CJ213" s="62"/>
      <c r="CK213" s="62"/>
      <c r="CL213" s="62"/>
      <c r="CM213" s="62"/>
      <c r="CN213" s="62"/>
      <c r="CO213" s="62"/>
      <c r="CP213" s="62"/>
      <c r="CQ213" s="62"/>
      <c r="CR213" s="62"/>
      <c r="CS213" s="62"/>
      <c r="CT213" s="62"/>
      <c r="CU213" s="62"/>
      <c r="CV213" s="62"/>
      <c r="CW213" s="62"/>
      <c r="CX213" s="62"/>
      <c r="CY213" s="62"/>
      <c r="CZ213" s="62"/>
      <c r="DA213" s="62"/>
      <c r="DB213" s="62"/>
      <c r="DC213" s="62"/>
      <c r="DD213" s="62"/>
      <c r="DE213" s="62"/>
      <c r="DF213" s="62"/>
      <c r="DG213" s="62"/>
      <c r="DH213" s="62"/>
      <c r="DI213" s="62"/>
      <c r="DJ213" s="62"/>
      <c r="DK213" s="62"/>
      <c r="DL213" s="62"/>
      <c r="DM213" s="62"/>
      <c r="DN213" s="62"/>
      <c r="DO213" s="62"/>
      <c r="DP213" s="62"/>
      <c r="DQ213" s="62"/>
      <c r="DR213" s="62"/>
      <c r="DS213" s="62"/>
      <c r="DT213" s="62"/>
      <c r="DU213" s="62"/>
      <c r="DV213" s="62"/>
      <c r="DW213" s="62"/>
      <c r="DX213" s="62"/>
      <c r="DY213" s="62"/>
      <c r="DZ213" s="62"/>
      <c r="EA213" s="62"/>
      <c r="EB213" s="62"/>
      <c r="EC213" s="62"/>
      <c r="ED213" s="62"/>
      <c r="EE213" s="62"/>
      <c r="EF213" s="62"/>
      <c r="EG213" s="62"/>
      <c r="EH213" s="62"/>
      <c r="EI213" s="62"/>
      <c r="EJ213" s="62"/>
      <c r="EK213" s="62"/>
      <c r="EL213" s="62"/>
      <c r="EM213" s="62"/>
      <c r="EN213" s="62"/>
      <c r="EO213" s="62"/>
      <c r="EP213" s="62"/>
      <c r="EQ213" s="62"/>
      <c r="ER213" s="62"/>
      <c r="ES213" s="62"/>
      <c r="ET213" s="62"/>
      <c r="EU213" s="62"/>
      <c r="EV213" s="62"/>
      <c r="EW213" s="62"/>
      <c r="EX213" s="62"/>
      <c r="EY213" s="62"/>
      <c r="EZ213" s="62"/>
      <c r="FA213" s="62"/>
      <c r="FB213" s="62"/>
      <c r="FC213" s="62"/>
      <c r="FD213" s="62"/>
      <c r="FE213" s="62"/>
      <c r="FF213" s="62"/>
      <c r="FG213" s="62"/>
      <c r="FH213" s="62"/>
      <c r="FI213" s="62"/>
      <c r="FJ213" s="62"/>
      <c r="FK213" s="62"/>
      <c r="FL213" s="62"/>
      <c r="FM213" s="62"/>
      <c r="FN213" s="62"/>
      <c r="FO213" s="62"/>
      <c r="FP213" s="62"/>
      <c r="FQ213" s="62"/>
      <c r="FR213" s="62"/>
      <c r="FS213" s="62"/>
      <c r="FT213" s="62"/>
      <c r="FU213" s="62"/>
      <c r="FV213" s="62"/>
      <c r="FW213" s="62"/>
      <c r="FX213" s="62"/>
      <c r="FY213" s="62"/>
      <c r="FZ213" s="62"/>
      <c r="GA213" s="62"/>
      <c r="GB213" s="62"/>
      <c r="GC213" s="62"/>
      <c r="GD213" s="62"/>
      <c r="GE213" s="62"/>
      <c r="GF213" s="62"/>
      <c r="GG213" s="62"/>
      <c r="GH213" s="62"/>
      <c r="GI213" s="62"/>
      <c r="GJ213" s="62"/>
      <c r="GK213" s="62"/>
      <c r="GL213" s="62"/>
      <c r="GM213" s="62"/>
      <c r="GN213" s="62"/>
      <c r="GO213" s="62"/>
      <c r="GP213" s="62"/>
      <c r="GQ213" s="62"/>
      <c r="GR213" s="62"/>
      <c r="GS213" s="62"/>
      <c r="GT213" s="62"/>
      <c r="GU213" s="62"/>
      <c r="GV213" s="62"/>
      <c r="GW213" s="62"/>
      <c r="GX213" s="62"/>
      <c r="GY213" s="62"/>
      <c r="GZ213" s="62"/>
      <c r="HA213" s="62"/>
      <c r="HB213" s="62"/>
      <c r="HC213" s="62"/>
      <c r="HD213" s="62"/>
      <c r="HE213" s="62"/>
      <c r="HF213" s="62"/>
      <c r="HG213" s="62"/>
      <c r="HH213" s="62"/>
      <c r="HI213" s="62"/>
      <c r="HJ213" s="62"/>
      <c r="HK213" s="62"/>
      <c r="HL213" s="62"/>
      <c r="HM213" s="62"/>
      <c r="HN213" s="62"/>
      <c r="HO213" s="62"/>
      <c r="HP213" s="62"/>
      <c r="HQ213" s="62"/>
      <c r="HR213" s="62"/>
      <c r="HS213" s="62"/>
      <c r="HT213" s="62"/>
      <c r="HU213" s="62"/>
      <c r="HV213" s="62"/>
      <c r="HW213" s="62"/>
      <c r="HX213" s="62"/>
      <c r="HY213" s="62"/>
      <c r="HZ213" s="62"/>
      <c r="IA213" s="62"/>
      <c r="IB213" s="62"/>
      <c r="IC213" s="62"/>
      <c r="ID213" s="62"/>
      <c r="IE213" s="62"/>
      <c r="IF213" s="62"/>
      <c r="IG213" s="62"/>
      <c r="IH213" s="62"/>
      <c r="II213" s="62"/>
      <c r="IJ213" s="62"/>
      <c r="IK213" s="62"/>
      <c r="IL213" s="62"/>
      <c r="IM213" s="62"/>
      <c r="IN213" s="62"/>
      <c r="IO213" s="62"/>
      <c r="IP213" s="62"/>
      <c r="IQ213" s="62"/>
      <c r="IR213" s="62"/>
    </row>
    <row r="214" spans="1:252" x14ac:dyDescent="0.2">
      <c r="A214" s="129"/>
      <c r="B214" s="97"/>
      <c r="C214" s="97"/>
      <c r="D214" s="31"/>
      <c r="E214" s="31"/>
      <c r="F214" s="31"/>
      <c r="G214" s="31"/>
      <c r="H214" s="31"/>
      <c r="I214" s="31"/>
      <c r="J214" s="31"/>
      <c r="L214" s="31"/>
      <c r="M214" s="31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2"/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/>
      <c r="BV214" s="62"/>
      <c r="BW214" s="62"/>
      <c r="BX214" s="62"/>
      <c r="BY214" s="62"/>
      <c r="BZ214" s="62"/>
      <c r="CA214" s="62"/>
      <c r="CB214" s="62"/>
      <c r="CC214" s="62"/>
      <c r="CD214" s="62"/>
      <c r="CE214" s="62"/>
      <c r="CF214" s="62"/>
      <c r="CG214" s="62"/>
      <c r="CH214" s="62"/>
      <c r="CI214" s="62"/>
      <c r="CJ214" s="62"/>
      <c r="CK214" s="62"/>
      <c r="CL214" s="62"/>
      <c r="CM214" s="62"/>
      <c r="CN214" s="62"/>
      <c r="CO214" s="62"/>
      <c r="CP214" s="62"/>
      <c r="CQ214" s="62"/>
      <c r="CR214" s="62"/>
      <c r="CS214" s="62"/>
      <c r="CT214" s="62"/>
      <c r="CU214" s="62"/>
      <c r="CV214" s="62"/>
      <c r="CW214" s="62"/>
      <c r="CX214" s="62"/>
      <c r="CY214" s="62"/>
      <c r="CZ214" s="62"/>
      <c r="DA214" s="62"/>
      <c r="DB214" s="62"/>
      <c r="DC214" s="62"/>
      <c r="DD214" s="62"/>
      <c r="DE214" s="62"/>
      <c r="DF214" s="62"/>
      <c r="DG214" s="62"/>
      <c r="DH214" s="62"/>
      <c r="DI214" s="62"/>
      <c r="DJ214" s="62"/>
      <c r="DK214" s="62"/>
      <c r="DL214" s="62"/>
      <c r="DM214" s="62"/>
      <c r="DN214" s="62"/>
      <c r="DO214" s="62"/>
      <c r="DP214" s="62"/>
      <c r="DQ214" s="62"/>
      <c r="DR214" s="62"/>
      <c r="DS214" s="62"/>
      <c r="DT214" s="62"/>
      <c r="DU214" s="62"/>
      <c r="DV214" s="62"/>
      <c r="DW214" s="62"/>
      <c r="DX214" s="62"/>
      <c r="DY214" s="62"/>
      <c r="DZ214" s="62"/>
      <c r="EA214" s="62"/>
      <c r="EB214" s="62"/>
      <c r="EC214" s="62"/>
      <c r="ED214" s="62"/>
      <c r="EE214" s="62"/>
      <c r="EF214" s="62"/>
      <c r="EG214" s="62"/>
      <c r="EH214" s="62"/>
      <c r="EI214" s="62"/>
      <c r="EJ214" s="62"/>
      <c r="EK214" s="62"/>
      <c r="EL214" s="62"/>
      <c r="EM214" s="62"/>
      <c r="EN214" s="62"/>
      <c r="EO214" s="62"/>
      <c r="EP214" s="62"/>
      <c r="EQ214" s="62"/>
      <c r="ER214" s="62"/>
      <c r="ES214" s="62"/>
      <c r="ET214" s="62"/>
      <c r="EU214" s="62"/>
      <c r="EV214" s="62"/>
      <c r="EW214" s="62"/>
      <c r="EX214" s="62"/>
      <c r="EY214" s="62"/>
      <c r="EZ214" s="62"/>
      <c r="FA214" s="62"/>
      <c r="FB214" s="62"/>
      <c r="FC214" s="62"/>
      <c r="FD214" s="62"/>
      <c r="FE214" s="62"/>
      <c r="FF214" s="62"/>
      <c r="FG214" s="62"/>
      <c r="FH214" s="62"/>
      <c r="FI214" s="62"/>
      <c r="FJ214" s="62"/>
      <c r="FK214" s="62"/>
      <c r="FL214" s="62"/>
      <c r="FM214" s="62"/>
      <c r="FN214" s="62"/>
      <c r="FO214" s="62"/>
      <c r="FP214" s="62"/>
      <c r="FQ214" s="62"/>
      <c r="FR214" s="62"/>
      <c r="FS214" s="62"/>
      <c r="FT214" s="62"/>
      <c r="FU214" s="62"/>
      <c r="FV214" s="62"/>
      <c r="FW214" s="62"/>
      <c r="FX214" s="62"/>
      <c r="FY214" s="62"/>
      <c r="FZ214" s="62"/>
      <c r="GA214" s="62"/>
      <c r="GB214" s="62"/>
      <c r="GC214" s="62"/>
      <c r="GD214" s="62"/>
      <c r="GE214" s="62"/>
      <c r="GF214" s="62"/>
      <c r="GG214" s="62"/>
      <c r="GH214" s="62"/>
      <c r="GI214" s="62"/>
      <c r="GJ214" s="62"/>
      <c r="GK214" s="62"/>
      <c r="GL214" s="62"/>
      <c r="GM214" s="62"/>
      <c r="GN214" s="62"/>
      <c r="GO214" s="62"/>
      <c r="GP214" s="62"/>
      <c r="GQ214" s="62"/>
      <c r="GR214" s="62"/>
      <c r="GS214" s="62"/>
      <c r="GT214" s="62"/>
      <c r="GU214" s="62"/>
      <c r="GV214" s="62"/>
      <c r="GW214" s="62"/>
      <c r="GX214" s="62"/>
      <c r="GY214" s="62"/>
      <c r="GZ214" s="62"/>
      <c r="HA214" s="62"/>
      <c r="HB214" s="62"/>
      <c r="HC214" s="62"/>
      <c r="HD214" s="62"/>
      <c r="HE214" s="62"/>
      <c r="HF214" s="62"/>
      <c r="HG214" s="62"/>
      <c r="HH214" s="62"/>
      <c r="HI214" s="62"/>
      <c r="HJ214" s="62"/>
      <c r="HK214" s="62"/>
      <c r="HL214" s="62"/>
      <c r="HM214" s="62"/>
      <c r="HN214" s="62"/>
      <c r="HO214" s="62"/>
      <c r="HP214" s="62"/>
      <c r="HQ214" s="62"/>
      <c r="HR214" s="62"/>
      <c r="HS214" s="62"/>
      <c r="HT214" s="62"/>
      <c r="HU214" s="62"/>
      <c r="HV214" s="62"/>
      <c r="HW214" s="62"/>
      <c r="HX214" s="62"/>
      <c r="HY214" s="62"/>
      <c r="HZ214" s="62"/>
      <c r="IA214" s="62"/>
      <c r="IB214" s="62"/>
      <c r="IC214" s="62"/>
      <c r="ID214" s="62"/>
      <c r="IE214" s="62"/>
      <c r="IF214" s="62"/>
      <c r="IG214" s="62"/>
      <c r="IH214" s="62"/>
      <c r="II214" s="62"/>
      <c r="IJ214" s="62"/>
      <c r="IK214" s="62"/>
      <c r="IL214" s="62"/>
      <c r="IM214" s="62"/>
      <c r="IN214" s="62"/>
      <c r="IO214" s="62"/>
      <c r="IP214" s="62"/>
      <c r="IQ214" s="62"/>
      <c r="IR214" s="62"/>
    </row>
    <row r="215" spans="1:252" ht="15.75" x14ac:dyDescent="0.25">
      <c r="A215" s="129"/>
      <c r="B215" s="97">
        <v>22</v>
      </c>
      <c r="C215" s="97"/>
      <c r="D215" s="31" t="s">
        <v>642</v>
      </c>
      <c r="E215" s="31" t="s">
        <v>661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42">
        <f>7500*12</f>
        <v>90000</v>
      </c>
      <c r="L215" s="31">
        <v>0</v>
      </c>
      <c r="M215" s="31">
        <v>0</v>
      </c>
      <c r="N215" s="102">
        <f>SUM(F215:M215)</f>
        <v>90000</v>
      </c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/>
      <c r="BV215" s="62"/>
      <c r="BW215" s="62"/>
      <c r="BX215" s="62"/>
      <c r="BY215" s="62"/>
      <c r="BZ215" s="62"/>
      <c r="CA215" s="62"/>
      <c r="CB215" s="62"/>
      <c r="CC215" s="62"/>
      <c r="CD215" s="62"/>
      <c r="CE215" s="62"/>
      <c r="CF215" s="62"/>
      <c r="CG215" s="62"/>
      <c r="CH215" s="62"/>
      <c r="CI215" s="62"/>
      <c r="CJ215" s="62"/>
      <c r="CK215" s="62"/>
      <c r="CL215" s="62"/>
      <c r="CM215" s="62"/>
      <c r="CN215" s="62"/>
      <c r="CO215" s="62"/>
      <c r="CP215" s="62"/>
      <c r="CQ215" s="62"/>
      <c r="CR215" s="62"/>
      <c r="CS215" s="62"/>
      <c r="CT215" s="62"/>
      <c r="CU215" s="62"/>
      <c r="CV215" s="62"/>
      <c r="CW215" s="62"/>
      <c r="CX215" s="62"/>
      <c r="CY215" s="62"/>
      <c r="CZ215" s="62"/>
      <c r="DA215" s="62"/>
      <c r="DB215" s="62"/>
      <c r="DC215" s="62"/>
      <c r="DD215" s="62"/>
      <c r="DE215" s="62"/>
      <c r="DF215" s="62"/>
      <c r="DG215" s="62"/>
      <c r="DH215" s="62"/>
      <c r="DI215" s="62"/>
      <c r="DJ215" s="62"/>
      <c r="DK215" s="62"/>
      <c r="DL215" s="62"/>
      <c r="DM215" s="62"/>
      <c r="DN215" s="62"/>
      <c r="DO215" s="62"/>
      <c r="DP215" s="62"/>
      <c r="DQ215" s="62"/>
      <c r="DR215" s="62"/>
      <c r="DS215" s="62"/>
      <c r="DT215" s="62"/>
      <c r="DU215" s="62"/>
      <c r="DV215" s="62"/>
      <c r="DW215" s="62"/>
      <c r="DX215" s="62"/>
      <c r="DY215" s="62"/>
      <c r="DZ215" s="62"/>
      <c r="EA215" s="62"/>
      <c r="EB215" s="62"/>
      <c r="EC215" s="62"/>
      <c r="ED215" s="62"/>
      <c r="EE215" s="62"/>
      <c r="EF215" s="62"/>
      <c r="EG215" s="62"/>
      <c r="EH215" s="62"/>
      <c r="EI215" s="62"/>
      <c r="EJ215" s="62"/>
      <c r="EK215" s="62"/>
      <c r="EL215" s="62"/>
      <c r="EM215" s="62"/>
      <c r="EN215" s="62"/>
      <c r="EO215" s="62"/>
      <c r="EP215" s="62"/>
      <c r="EQ215" s="62"/>
      <c r="ER215" s="62"/>
      <c r="ES215" s="62"/>
      <c r="ET215" s="62"/>
      <c r="EU215" s="62"/>
      <c r="EV215" s="62"/>
      <c r="EW215" s="62"/>
      <c r="EX215" s="62"/>
      <c r="EY215" s="62"/>
      <c r="EZ215" s="62"/>
      <c r="FA215" s="62"/>
      <c r="FB215" s="62"/>
      <c r="FC215" s="62"/>
      <c r="FD215" s="62"/>
      <c r="FE215" s="62"/>
      <c r="FF215" s="62"/>
      <c r="FG215" s="62"/>
      <c r="FH215" s="62"/>
      <c r="FI215" s="62"/>
      <c r="FJ215" s="62"/>
      <c r="FK215" s="62"/>
      <c r="FL215" s="62"/>
      <c r="FM215" s="62"/>
      <c r="FN215" s="62"/>
      <c r="FO215" s="62"/>
      <c r="FP215" s="62"/>
      <c r="FQ215" s="62"/>
      <c r="FR215" s="62"/>
      <c r="FS215" s="62"/>
      <c r="FT215" s="62"/>
      <c r="FU215" s="62"/>
      <c r="FV215" s="62"/>
      <c r="FW215" s="62"/>
      <c r="FX215" s="62"/>
      <c r="FY215" s="62"/>
      <c r="FZ215" s="62"/>
      <c r="GA215" s="62"/>
      <c r="GB215" s="62"/>
      <c r="GC215" s="62"/>
      <c r="GD215" s="62"/>
      <c r="GE215" s="62"/>
      <c r="GF215" s="62"/>
      <c r="GG215" s="62"/>
      <c r="GH215" s="62"/>
      <c r="GI215" s="62"/>
      <c r="GJ215" s="62"/>
      <c r="GK215" s="62"/>
      <c r="GL215" s="62"/>
      <c r="GM215" s="62"/>
      <c r="GN215" s="62"/>
      <c r="GO215" s="62"/>
      <c r="GP215" s="62"/>
      <c r="GQ215" s="62"/>
      <c r="GR215" s="62"/>
      <c r="GS215" s="62"/>
      <c r="GT215" s="62"/>
      <c r="GU215" s="62"/>
      <c r="GV215" s="62"/>
      <c r="GW215" s="62"/>
      <c r="GX215" s="62"/>
      <c r="GY215" s="62"/>
      <c r="GZ215" s="62"/>
      <c r="HA215" s="62"/>
      <c r="HB215" s="62"/>
      <c r="HC215" s="62"/>
      <c r="HD215" s="62"/>
      <c r="HE215" s="62"/>
      <c r="HF215" s="62"/>
      <c r="HG215" s="62"/>
      <c r="HH215" s="62"/>
      <c r="HI215" s="62"/>
      <c r="HJ215" s="62"/>
      <c r="HK215" s="62"/>
      <c r="HL215" s="62"/>
      <c r="HM215" s="62"/>
      <c r="HN215" s="62"/>
      <c r="HO215" s="62"/>
      <c r="HP215" s="62"/>
      <c r="HQ215" s="62"/>
      <c r="HR215" s="62"/>
      <c r="HS215" s="62"/>
      <c r="HT215" s="62"/>
      <c r="HU215" s="62"/>
      <c r="HV215" s="62"/>
      <c r="HW215" s="62"/>
      <c r="HX215" s="62"/>
      <c r="HY215" s="62"/>
      <c r="HZ215" s="62"/>
      <c r="IA215" s="62"/>
      <c r="IB215" s="62"/>
      <c r="IC215" s="62"/>
      <c r="ID215" s="62"/>
      <c r="IE215" s="62"/>
      <c r="IF215" s="62"/>
      <c r="IG215" s="62"/>
      <c r="IH215" s="62"/>
      <c r="II215" s="62"/>
      <c r="IJ215" s="62"/>
      <c r="IK215" s="62"/>
      <c r="IL215" s="62"/>
      <c r="IM215" s="62"/>
      <c r="IN215" s="62"/>
      <c r="IO215" s="62"/>
      <c r="IP215" s="62"/>
      <c r="IQ215" s="62"/>
      <c r="IR215" s="62"/>
    </row>
    <row r="216" spans="1:252" x14ac:dyDescent="0.2">
      <c r="A216" s="129"/>
      <c r="B216" s="97"/>
      <c r="C216" s="97"/>
      <c r="D216" s="31"/>
      <c r="E216" s="31"/>
      <c r="F216" s="31"/>
      <c r="G216" s="31"/>
      <c r="H216" s="31"/>
      <c r="I216" s="31"/>
      <c r="J216" s="31"/>
      <c r="L216" s="31"/>
      <c r="M216" s="31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/>
      <c r="CI216" s="62"/>
      <c r="CJ216" s="62"/>
      <c r="CK216" s="62"/>
      <c r="CL216" s="62"/>
      <c r="CM216" s="62"/>
      <c r="CN216" s="62"/>
      <c r="CO216" s="62"/>
      <c r="CP216" s="62"/>
      <c r="CQ216" s="62"/>
      <c r="CR216" s="62"/>
      <c r="CS216" s="62"/>
      <c r="CT216" s="62"/>
      <c r="CU216" s="62"/>
      <c r="CV216" s="62"/>
      <c r="CW216" s="62"/>
      <c r="CX216" s="62"/>
      <c r="CY216" s="62"/>
      <c r="CZ216" s="62"/>
      <c r="DA216" s="62"/>
      <c r="DB216" s="62"/>
      <c r="DC216" s="62"/>
      <c r="DD216" s="62"/>
      <c r="DE216" s="62"/>
      <c r="DF216" s="62"/>
      <c r="DG216" s="62"/>
      <c r="DH216" s="62"/>
      <c r="DI216" s="62"/>
      <c r="DJ216" s="62"/>
      <c r="DK216" s="62"/>
      <c r="DL216" s="62"/>
      <c r="DM216" s="62"/>
      <c r="DN216" s="62"/>
      <c r="DO216" s="62"/>
      <c r="DP216" s="62"/>
      <c r="DQ216" s="62"/>
      <c r="DR216" s="62"/>
      <c r="DS216" s="62"/>
      <c r="DT216" s="62"/>
      <c r="DU216" s="62"/>
      <c r="DV216" s="62"/>
      <c r="DW216" s="62"/>
      <c r="DX216" s="62"/>
      <c r="DY216" s="62"/>
      <c r="DZ216" s="62"/>
      <c r="EA216" s="62"/>
      <c r="EB216" s="62"/>
      <c r="EC216" s="62"/>
      <c r="ED216" s="62"/>
      <c r="EE216" s="62"/>
      <c r="EF216" s="62"/>
      <c r="EG216" s="62"/>
      <c r="EH216" s="62"/>
      <c r="EI216" s="62"/>
      <c r="EJ216" s="62"/>
      <c r="EK216" s="62"/>
      <c r="EL216" s="62"/>
      <c r="EM216" s="62"/>
      <c r="EN216" s="62"/>
      <c r="EO216" s="62"/>
      <c r="EP216" s="62"/>
      <c r="EQ216" s="62"/>
      <c r="ER216" s="62"/>
      <c r="ES216" s="62"/>
      <c r="ET216" s="62"/>
      <c r="EU216" s="62"/>
      <c r="EV216" s="62"/>
      <c r="EW216" s="62"/>
      <c r="EX216" s="62"/>
      <c r="EY216" s="62"/>
      <c r="EZ216" s="62"/>
      <c r="FA216" s="62"/>
      <c r="FB216" s="62"/>
      <c r="FC216" s="62"/>
      <c r="FD216" s="62"/>
      <c r="FE216" s="62"/>
      <c r="FF216" s="62"/>
      <c r="FG216" s="62"/>
      <c r="FH216" s="62"/>
      <c r="FI216" s="62"/>
      <c r="FJ216" s="62"/>
      <c r="FK216" s="62"/>
      <c r="FL216" s="62"/>
      <c r="FM216" s="62"/>
      <c r="FN216" s="62"/>
      <c r="FO216" s="62"/>
      <c r="FP216" s="62"/>
      <c r="FQ216" s="62"/>
      <c r="FR216" s="62"/>
      <c r="FS216" s="62"/>
      <c r="FT216" s="62"/>
      <c r="FU216" s="62"/>
      <c r="FV216" s="62"/>
      <c r="FW216" s="62"/>
      <c r="FX216" s="62"/>
      <c r="FY216" s="62"/>
      <c r="FZ216" s="62"/>
      <c r="GA216" s="62"/>
      <c r="GB216" s="62"/>
      <c r="GC216" s="62"/>
      <c r="GD216" s="62"/>
      <c r="GE216" s="62"/>
      <c r="GF216" s="62"/>
      <c r="GG216" s="62"/>
      <c r="GH216" s="62"/>
      <c r="GI216" s="62"/>
      <c r="GJ216" s="62"/>
      <c r="GK216" s="62"/>
      <c r="GL216" s="62"/>
      <c r="GM216" s="62"/>
      <c r="GN216" s="62"/>
      <c r="GO216" s="62"/>
      <c r="GP216" s="62"/>
      <c r="GQ216" s="62"/>
      <c r="GR216" s="62"/>
      <c r="GS216" s="62"/>
      <c r="GT216" s="62"/>
      <c r="GU216" s="62"/>
      <c r="GV216" s="62"/>
      <c r="GW216" s="62"/>
      <c r="GX216" s="62"/>
      <c r="GY216" s="62"/>
      <c r="GZ216" s="62"/>
      <c r="HA216" s="62"/>
      <c r="HB216" s="62"/>
      <c r="HC216" s="62"/>
      <c r="HD216" s="62"/>
      <c r="HE216" s="62"/>
      <c r="HF216" s="62"/>
      <c r="HG216" s="62"/>
      <c r="HH216" s="62"/>
      <c r="HI216" s="62"/>
      <c r="HJ216" s="62"/>
      <c r="HK216" s="62"/>
      <c r="HL216" s="62"/>
      <c r="HM216" s="62"/>
      <c r="HN216" s="62"/>
      <c r="HO216" s="62"/>
      <c r="HP216" s="62"/>
      <c r="HQ216" s="62"/>
      <c r="HR216" s="62"/>
      <c r="HS216" s="62"/>
      <c r="HT216" s="62"/>
      <c r="HU216" s="62"/>
      <c r="HV216" s="62"/>
      <c r="HW216" s="62"/>
      <c r="HX216" s="62"/>
      <c r="HY216" s="62"/>
      <c r="HZ216" s="62"/>
      <c r="IA216" s="62"/>
      <c r="IB216" s="62"/>
      <c r="IC216" s="62"/>
      <c r="ID216" s="62"/>
      <c r="IE216" s="62"/>
      <c r="IF216" s="62"/>
      <c r="IG216" s="62"/>
      <c r="IH216" s="62"/>
      <c r="II216" s="62"/>
      <c r="IJ216" s="62"/>
      <c r="IK216" s="62"/>
      <c r="IL216" s="62"/>
      <c r="IM216" s="62"/>
      <c r="IN216" s="62"/>
      <c r="IO216" s="62"/>
      <c r="IP216" s="62"/>
      <c r="IQ216" s="62"/>
      <c r="IR216" s="62"/>
    </row>
    <row r="217" spans="1:252" ht="15.75" x14ac:dyDescent="0.25">
      <c r="A217" s="129"/>
      <c r="B217" s="97">
        <v>23</v>
      </c>
      <c r="C217" s="97"/>
      <c r="D217" s="31" t="s">
        <v>643</v>
      </c>
      <c r="E217" s="31" t="s">
        <v>661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42">
        <f>7500*12</f>
        <v>90000</v>
      </c>
      <c r="L217" s="31">
        <v>0</v>
      </c>
      <c r="M217" s="31">
        <v>0</v>
      </c>
      <c r="N217" s="102">
        <f>SUM(F217:M217)</f>
        <v>90000</v>
      </c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/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62"/>
      <c r="CG217" s="62"/>
      <c r="CH217" s="62"/>
      <c r="CI217" s="62"/>
      <c r="CJ217" s="62"/>
      <c r="CK217" s="62"/>
      <c r="CL217" s="62"/>
      <c r="CM217" s="62"/>
      <c r="CN217" s="62"/>
      <c r="CO217" s="62"/>
      <c r="CP217" s="62"/>
      <c r="CQ217" s="62"/>
      <c r="CR217" s="62"/>
      <c r="CS217" s="62"/>
      <c r="CT217" s="62"/>
      <c r="CU217" s="62"/>
      <c r="CV217" s="62"/>
      <c r="CW217" s="62"/>
      <c r="CX217" s="62"/>
      <c r="CY217" s="62"/>
      <c r="CZ217" s="62"/>
      <c r="DA217" s="62"/>
      <c r="DB217" s="62"/>
      <c r="DC217" s="62"/>
      <c r="DD217" s="62"/>
      <c r="DE217" s="62"/>
      <c r="DF217" s="62"/>
      <c r="DG217" s="62"/>
      <c r="DH217" s="62"/>
      <c r="DI217" s="62"/>
      <c r="DJ217" s="62"/>
      <c r="DK217" s="62"/>
      <c r="DL217" s="62"/>
      <c r="DM217" s="62"/>
      <c r="DN217" s="62"/>
      <c r="DO217" s="62"/>
      <c r="DP217" s="62"/>
      <c r="DQ217" s="62"/>
      <c r="DR217" s="62"/>
      <c r="DS217" s="62"/>
      <c r="DT217" s="62"/>
      <c r="DU217" s="62"/>
      <c r="DV217" s="62"/>
      <c r="DW217" s="62"/>
      <c r="DX217" s="62"/>
      <c r="DY217" s="62"/>
      <c r="DZ217" s="62"/>
      <c r="EA217" s="62"/>
      <c r="EB217" s="62"/>
      <c r="EC217" s="62"/>
      <c r="ED217" s="62"/>
      <c r="EE217" s="62"/>
      <c r="EF217" s="62"/>
      <c r="EG217" s="62"/>
      <c r="EH217" s="62"/>
      <c r="EI217" s="62"/>
      <c r="EJ217" s="62"/>
      <c r="EK217" s="62"/>
      <c r="EL217" s="62"/>
      <c r="EM217" s="62"/>
      <c r="EN217" s="62"/>
      <c r="EO217" s="62"/>
      <c r="EP217" s="62"/>
      <c r="EQ217" s="62"/>
      <c r="ER217" s="62"/>
      <c r="ES217" s="62"/>
      <c r="ET217" s="62"/>
      <c r="EU217" s="62"/>
      <c r="EV217" s="62"/>
      <c r="EW217" s="62"/>
      <c r="EX217" s="62"/>
      <c r="EY217" s="62"/>
      <c r="EZ217" s="62"/>
      <c r="FA217" s="62"/>
      <c r="FB217" s="62"/>
      <c r="FC217" s="62"/>
      <c r="FD217" s="62"/>
      <c r="FE217" s="62"/>
      <c r="FF217" s="62"/>
      <c r="FG217" s="62"/>
      <c r="FH217" s="62"/>
      <c r="FI217" s="62"/>
      <c r="FJ217" s="62"/>
      <c r="FK217" s="62"/>
      <c r="FL217" s="62"/>
      <c r="FM217" s="62"/>
      <c r="FN217" s="62"/>
      <c r="FO217" s="62"/>
      <c r="FP217" s="62"/>
      <c r="FQ217" s="62"/>
      <c r="FR217" s="62"/>
      <c r="FS217" s="62"/>
      <c r="FT217" s="62"/>
      <c r="FU217" s="62"/>
      <c r="FV217" s="62"/>
      <c r="FW217" s="62"/>
      <c r="FX217" s="62"/>
      <c r="FY217" s="62"/>
      <c r="FZ217" s="62"/>
      <c r="GA217" s="62"/>
      <c r="GB217" s="62"/>
      <c r="GC217" s="62"/>
      <c r="GD217" s="62"/>
      <c r="GE217" s="62"/>
      <c r="GF217" s="62"/>
      <c r="GG217" s="62"/>
      <c r="GH217" s="62"/>
      <c r="GI217" s="62"/>
      <c r="GJ217" s="62"/>
      <c r="GK217" s="62"/>
      <c r="GL217" s="62"/>
      <c r="GM217" s="62"/>
      <c r="GN217" s="62"/>
      <c r="GO217" s="62"/>
      <c r="GP217" s="62"/>
      <c r="GQ217" s="62"/>
      <c r="GR217" s="62"/>
      <c r="GS217" s="62"/>
      <c r="GT217" s="62"/>
      <c r="GU217" s="62"/>
      <c r="GV217" s="62"/>
      <c r="GW217" s="62"/>
      <c r="GX217" s="62"/>
      <c r="GY217" s="62"/>
      <c r="GZ217" s="62"/>
      <c r="HA217" s="62"/>
      <c r="HB217" s="62"/>
      <c r="HC217" s="62"/>
      <c r="HD217" s="62"/>
      <c r="HE217" s="62"/>
      <c r="HF217" s="62"/>
      <c r="HG217" s="62"/>
      <c r="HH217" s="62"/>
      <c r="HI217" s="62"/>
      <c r="HJ217" s="62"/>
      <c r="HK217" s="62"/>
      <c r="HL217" s="62"/>
      <c r="HM217" s="62"/>
      <c r="HN217" s="62"/>
      <c r="HO217" s="62"/>
      <c r="HP217" s="62"/>
      <c r="HQ217" s="62"/>
      <c r="HR217" s="62"/>
      <c r="HS217" s="62"/>
      <c r="HT217" s="62"/>
      <c r="HU217" s="62"/>
      <c r="HV217" s="62"/>
      <c r="HW217" s="62"/>
      <c r="HX217" s="62"/>
      <c r="HY217" s="62"/>
      <c r="HZ217" s="62"/>
      <c r="IA217" s="62"/>
      <c r="IB217" s="62"/>
      <c r="IC217" s="62"/>
      <c r="ID217" s="62"/>
      <c r="IE217" s="62"/>
      <c r="IF217" s="62"/>
      <c r="IG217" s="62"/>
      <c r="IH217" s="62"/>
      <c r="II217" s="62"/>
      <c r="IJ217" s="62"/>
      <c r="IK217" s="62"/>
      <c r="IL217" s="62"/>
      <c r="IM217" s="62"/>
      <c r="IN217" s="62"/>
      <c r="IO217" s="62"/>
      <c r="IP217" s="62"/>
      <c r="IQ217" s="62"/>
      <c r="IR217" s="62"/>
    </row>
    <row r="218" spans="1:252" x14ac:dyDescent="0.2">
      <c r="A218" s="31"/>
      <c r="B218" s="97"/>
      <c r="C218" s="97"/>
      <c r="D218" s="31"/>
      <c r="E218" s="31"/>
      <c r="F218" s="31"/>
      <c r="G218" s="31"/>
      <c r="H218" s="31"/>
      <c r="I218" s="31"/>
      <c r="J218" s="31"/>
      <c r="L218" s="31"/>
      <c r="M218" s="31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/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62"/>
      <c r="CI218" s="62"/>
      <c r="CJ218" s="62"/>
      <c r="CK218" s="62"/>
      <c r="CL218" s="62"/>
      <c r="CM218" s="62"/>
      <c r="CN218" s="62"/>
      <c r="CO218" s="62"/>
      <c r="CP218" s="62"/>
      <c r="CQ218" s="62"/>
      <c r="CR218" s="62"/>
      <c r="CS218" s="62"/>
      <c r="CT218" s="62"/>
      <c r="CU218" s="62"/>
      <c r="CV218" s="62"/>
      <c r="CW218" s="62"/>
      <c r="CX218" s="62"/>
      <c r="CY218" s="62"/>
      <c r="CZ218" s="62"/>
      <c r="DA218" s="62"/>
      <c r="DB218" s="62"/>
      <c r="DC218" s="62"/>
      <c r="DD218" s="62"/>
      <c r="DE218" s="62"/>
      <c r="DF218" s="62"/>
      <c r="DG218" s="62"/>
      <c r="DH218" s="62"/>
      <c r="DI218" s="62"/>
      <c r="DJ218" s="62"/>
      <c r="DK218" s="62"/>
      <c r="DL218" s="62"/>
      <c r="DM218" s="62"/>
      <c r="DN218" s="62"/>
      <c r="DO218" s="62"/>
      <c r="DP218" s="62"/>
      <c r="DQ218" s="62"/>
      <c r="DR218" s="62"/>
      <c r="DS218" s="62"/>
      <c r="DT218" s="62"/>
      <c r="DU218" s="62"/>
      <c r="DV218" s="62"/>
      <c r="DW218" s="62"/>
      <c r="DX218" s="62"/>
      <c r="DY218" s="62"/>
      <c r="DZ218" s="62"/>
      <c r="EA218" s="62"/>
      <c r="EB218" s="62"/>
      <c r="EC218" s="62"/>
      <c r="ED218" s="62"/>
      <c r="EE218" s="62"/>
      <c r="EF218" s="62"/>
      <c r="EG218" s="62"/>
      <c r="EH218" s="62"/>
      <c r="EI218" s="62"/>
      <c r="EJ218" s="62"/>
      <c r="EK218" s="62"/>
      <c r="EL218" s="62"/>
      <c r="EM218" s="62"/>
      <c r="EN218" s="62"/>
      <c r="EO218" s="62"/>
      <c r="EP218" s="62"/>
      <c r="EQ218" s="62"/>
      <c r="ER218" s="62"/>
      <c r="ES218" s="62"/>
      <c r="ET218" s="62"/>
      <c r="EU218" s="62"/>
      <c r="EV218" s="62"/>
      <c r="EW218" s="62"/>
      <c r="EX218" s="62"/>
      <c r="EY218" s="62"/>
      <c r="EZ218" s="62"/>
      <c r="FA218" s="62"/>
      <c r="FB218" s="62"/>
      <c r="FC218" s="62"/>
      <c r="FD218" s="62"/>
      <c r="FE218" s="62"/>
      <c r="FF218" s="62"/>
      <c r="FG218" s="62"/>
      <c r="FH218" s="62"/>
      <c r="FI218" s="62"/>
      <c r="FJ218" s="62"/>
      <c r="FK218" s="62"/>
      <c r="FL218" s="62"/>
      <c r="FM218" s="62"/>
      <c r="FN218" s="62"/>
      <c r="FO218" s="62"/>
      <c r="FP218" s="62"/>
      <c r="FQ218" s="62"/>
      <c r="FR218" s="62"/>
      <c r="FS218" s="62"/>
      <c r="FT218" s="62"/>
      <c r="FU218" s="62"/>
      <c r="FV218" s="62"/>
      <c r="FW218" s="62"/>
      <c r="FX218" s="62"/>
      <c r="FY218" s="62"/>
      <c r="FZ218" s="62"/>
      <c r="GA218" s="62"/>
      <c r="GB218" s="62"/>
      <c r="GC218" s="62"/>
      <c r="GD218" s="62"/>
      <c r="GE218" s="62"/>
      <c r="GF218" s="62"/>
      <c r="GG218" s="62"/>
      <c r="GH218" s="62"/>
      <c r="GI218" s="62"/>
      <c r="GJ218" s="62"/>
      <c r="GK218" s="62"/>
      <c r="GL218" s="62"/>
      <c r="GM218" s="62"/>
      <c r="GN218" s="62"/>
      <c r="GO218" s="62"/>
      <c r="GP218" s="62"/>
      <c r="GQ218" s="62"/>
      <c r="GR218" s="62"/>
      <c r="GS218" s="62"/>
      <c r="GT218" s="62"/>
      <c r="GU218" s="62"/>
      <c r="GV218" s="62"/>
      <c r="GW218" s="62"/>
      <c r="GX218" s="62"/>
      <c r="GY218" s="62"/>
      <c r="GZ218" s="62"/>
      <c r="HA218" s="62"/>
      <c r="HB218" s="62"/>
      <c r="HC218" s="62"/>
      <c r="HD218" s="62"/>
      <c r="HE218" s="62"/>
      <c r="HF218" s="62"/>
      <c r="HG218" s="62"/>
      <c r="HH218" s="62"/>
      <c r="HI218" s="62"/>
      <c r="HJ218" s="62"/>
      <c r="HK218" s="62"/>
      <c r="HL218" s="62"/>
      <c r="HM218" s="62"/>
      <c r="HN218" s="62"/>
      <c r="HO218" s="62"/>
      <c r="HP218" s="62"/>
      <c r="HQ218" s="62"/>
      <c r="HR218" s="62"/>
      <c r="HS218" s="62"/>
      <c r="HT218" s="62"/>
      <c r="HU218" s="62"/>
      <c r="HV218" s="62"/>
      <c r="HW218" s="62"/>
      <c r="HX218" s="62"/>
      <c r="HY218" s="62"/>
      <c r="HZ218" s="62"/>
      <c r="IA218" s="62"/>
      <c r="IB218" s="62"/>
      <c r="IC218" s="62"/>
      <c r="ID218" s="62"/>
      <c r="IE218" s="62"/>
      <c r="IF218" s="62"/>
      <c r="IG218" s="62"/>
      <c r="IH218" s="62"/>
      <c r="II218" s="62"/>
      <c r="IJ218" s="62"/>
      <c r="IK218" s="62"/>
      <c r="IL218" s="62"/>
      <c r="IM218" s="62"/>
      <c r="IN218" s="62"/>
      <c r="IO218" s="62"/>
      <c r="IP218" s="62"/>
      <c r="IQ218" s="62"/>
      <c r="IR218" s="62"/>
    </row>
    <row r="219" spans="1:252" ht="15.75" x14ac:dyDescent="0.25">
      <c r="A219" s="31"/>
      <c r="B219" s="97">
        <v>24</v>
      </c>
      <c r="C219" s="97"/>
      <c r="D219" s="68" t="s">
        <v>644</v>
      </c>
      <c r="E219" s="31" t="s">
        <v>661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42">
        <f>7500*12</f>
        <v>90000</v>
      </c>
      <c r="L219" s="31">
        <v>0</v>
      </c>
      <c r="M219" s="31">
        <v>0</v>
      </c>
      <c r="N219" s="102">
        <f>SUM(F219:M219)</f>
        <v>90000</v>
      </c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/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G219" s="62"/>
      <c r="CH219" s="62"/>
      <c r="CI219" s="62"/>
      <c r="CJ219" s="62"/>
      <c r="CK219" s="62"/>
      <c r="CL219" s="62"/>
      <c r="CM219" s="62"/>
      <c r="CN219" s="62"/>
      <c r="CO219" s="62"/>
      <c r="CP219" s="62"/>
      <c r="CQ219" s="62"/>
      <c r="CR219" s="62"/>
      <c r="CS219" s="62"/>
      <c r="CT219" s="62"/>
      <c r="CU219" s="62"/>
      <c r="CV219" s="62"/>
      <c r="CW219" s="62"/>
      <c r="CX219" s="62"/>
      <c r="CY219" s="62"/>
      <c r="CZ219" s="62"/>
      <c r="DA219" s="62"/>
      <c r="DB219" s="62"/>
      <c r="DC219" s="62"/>
      <c r="DD219" s="62"/>
      <c r="DE219" s="62"/>
      <c r="DF219" s="62"/>
      <c r="DG219" s="62"/>
      <c r="DH219" s="62"/>
      <c r="DI219" s="62"/>
      <c r="DJ219" s="62"/>
      <c r="DK219" s="62"/>
      <c r="DL219" s="62"/>
      <c r="DM219" s="62"/>
      <c r="DN219" s="62"/>
      <c r="DO219" s="62"/>
      <c r="DP219" s="62"/>
      <c r="DQ219" s="62"/>
      <c r="DR219" s="62"/>
      <c r="DS219" s="62"/>
      <c r="DT219" s="62"/>
      <c r="DU219" s="62"/>
      <c r="DV219" s="62"/>
      <c r="DW219" s="62"/>
      <c r="DX219" s="62"/>
      <c r="DY219" s="62"/>
      <c r="DZ219" s="62"/>
      <c r="EA219" s="62"/>
      <c r="EB219" s="62"/>
      <c r="EC219" s="62"/>
      <c r="ED219" s="62"/>
      <c r="EE219" s="62"/>
      <c r="EF219" s="62"/>
      <c r="EG219" s="62"/>
      <c r="EH219" s="62"/>
      <c r="EI219" s="62"/>
      <c r="EJ219" s="62"/>
      <c r="EK219" s="62"/>
      <c r="EL219" s="62"/>
      <c r="EM219" s="62"/>
      <c r="EN219" s="62"/>
      <c r="EO219" s="62"/>
      <c r="EP219" s="62"/>
      <c r="EQ219" s="62"/>
      <c r="ER219" s="62"/>
      <c r="ES219" s="62"/>
      <c r="ET219" s="62"/>
      <c r="EU219" s="62"/>
      <c r="EV219" s="62"/>
      <c r="EW219" s="62"/>
      <c r="EX219" s="62"/>
      <c r="EY219" s="62"/>
      <c r="EZ219" s="62"/>
      <c r="FA219" s="62"/>
      <c r="FB219" s="62"/>
      <c r="FC219" s="62"/>
      <c r="FD219" s="62"/>
      <c r="FE219" s="62"/>
      <c r="FF219" s="62"/>
      <c r="FG219" s="62"/>
      <c r="FH219" s="62"/>
      <c r="FI219" s="62"/>
      <c r="FJ219" s="62"/>
      <c r="FK219" s="62"/>
      <c r="FL219" s="62"/>
      <c r="FM219" s="62"/>
      <c r="FN219" s="62"/>
      <c r="FO219" s="62"/>
      <c r="FP219" s="62"/>
      <c r="FQ219" s="62"/>
      <c r="FR219" s="62"/>
      <c r="FS219" s="62"/>
      <c r="FT219" s="62"/>
      <c r="FU219" s="62"/>
      <c r="FV219" s="62"/>
      <c r="FW219" s="62"/>
      <c r="FX219" s="62"/>
      <c r="FY219" s="62"/>
      <c r="FZ219" s="62"/>
      <c r="GA219" s="62"/>
      <c r="GB219" s="62"/>
      <c r="GC219" s="62"/>
      <c r="GD219" s="62"/>
      <c r="GE219" s="62"/>
      <c r="GF219" s="62"/>
      <c r="GG219" s="62"/>
      <c r="GH219" s="62"/>
      <c r="GI219" s="62"/>
      <c r="GJ219" s="62"/>
      <c r="GK219" s="62"/>
      <c r="GL219" s="62"/>
      <c r="GM219" s="62"/>
      <c r="GN219" s="62"/>
      <c r="GO219" s="62"/>
      <c r="GP219" s="62"/>
      <c r="GQ219" s="62"/>
      <c r="GR219" s="62"/>
      <c r="GS219" s="62"/>
      <c r="GT219" s="62"/>
      <c r="GU219" s="62"/>
      <c r="GV219" s="62"/>
      <c r="GW219" s="62"/>
      <c r="GX219" s="62"/>
      <c r="GY219" s="62"/>
      <c r="GZ219" s="62"/>
      <c r="HA219" s="62"/>
      <c r="HB219" s="62"/>
      <c r="HC219" s="62"/>
      <c r="HD219" s="62"/>
      <c r="HE219" s="62"/>
      <c r="HF219" s="62"/>
      <c r="HG219" s="62"/>
      <c r="HH219" s="62"/>
      <c r="HI219" s="62"/>
      <c r="HJ219" s="62"/>
      <c r="HK219" s="62"/>
      <c r="HL219" s="62"/>
      <c r="HM219" s="62"/>
      <c r="HN219" s="62"/>
      <c r="HO219" s="62"/>
      <c r="HP219" s="62"/>
      <c r="HQ219" s="62"/>
      <c r="HR219" s="62"/>
      <c r="HS219" s="62"/>
      <c r="HT219" s="62"/>
      <c r="HU219" s="62"/>
      <c r="HV219" s="62"/>
      <c r="HW219" s="62"/>
      <c r="HX219" s="62"/>
      <c r="HY219" s="62"/>
      <c r="HZ219" s="62"/>
      <c r="IA219" s="62"/>
      <c r="IB219" s="62"/>
      <c r="IC219" s="62"/>
      <c r="ID219" s="62"/>
      <c r="IE219" s="62"/>
      <c r="IF219" s="62"/>
      <c r="IG219" s="62"/>
      <c r="IH219" s="62"/>
      <c r="II219" s="62"/>
      <c r="IJ219" s="62"/>
      <c r="IK219" s="62"/>
      <c r="IL219" s="62"/>
      <c r="IM219" s="62"/>
      <c r="IN219" s="62"/>
      <c r="IO219" s="62"/>
      <c r="IP219" s="62"/>
      <c r="IQ219" s="62"/>
      <c r="IR219" s="62"/>
    </row>
    <row r="220" spans="1:252" x14ac:dyDescent="0.2">
      <c r="A220" s="31"/>
      <c r="B220" s="97"/>
      <c r="C220" s="97"/>
      <c r="D220" s="111"/>
      <c r="E220" s="111"/>
      <c r="F220" s="31"/>
      <c r="G220" s="31"/>
      <c r="H220" s="31"/>
      <c r="I220" s="31"/>
      <c r="J220" s="31"/>
      <c r="L220" s="31"/>
      <c r="M220" s="31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/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G220" s="62"/>
      <c r="CH220" s="62"/>
      <c r="CI220" s="62"/>
      <c r="CJ220" s="62"/>
      <c r="CK220" s="62"/>
      <c r="CL220" s="62"/>
      <c r="CM220" s="62"/>
      <c r="CN220" s="62"/>
      <c r="CO220" s="62"/>
      <c r="CP220" s="62"/>
      <c r="CQ220" s="62"/>
      <c r="CR220" s="62"/>
      <c r="CS220" s="62"/>
      <c r="CT220" s="62"/>
      <c r="CU220" s="62"/>
      <c r="CV220" s="62"/>
      <c r="CW220" s="62"/>
      <c r="CX220" s="62"/>
      <c r="CY220" s="62"/>
      <c r="CZ220" s="62"/>
      <c r="DA220" s="62"/>
      <c r="DB220" s="62"/>
      <c r="DC220" s="62"/>
      <c r="DD220" s="62"/>
      <c r="DE220" s="62"/>
      <c r="DF220" s="62"/>
      <c r="DG220" s="62"/>
      <c r="DH220" s="62"/>
      <c r="DI220" s="62"/>
      <c r="DJ220" s="62"/>
      <c r="DK220" s="62"/>
      <c r="DL220" s="62"/>
      <c r="DM220" s="62"/>
      <c r="DN220" s="62"/>
      <c r="DO220" s="62"/>
      <c r="DP220" s="62"/>
      <c r="DQ220" s="62"/>
      <c r="DR220" s="62"/>
      <c r="DS220" s="62"/>
      <c r="DT220" s="62"/>
      <c r="DU220" s="62"/>
      <c r="DV220" s="62"/>
      <c r="DW220" s="62"/>
      <c r="DX220" s="62"/>
      <c r="DY220" s="62"/>
      <c r="DZ220" s="62"/>
      <c r="EA220" s="62"/>
      <c r="EB220" s="62"/>
      <c r="EC220" s="62"/>
      <c r="ED220" s="62"/>
      <c r="EE220" s="62"/>
      <c r="EF220" s="62"/>
      <c r="EG220" s="62"/>
      <c r="EH220" s="62"/>
      <c r="EI220" s="62"/>
      <c r="EJ220" s="62"/>
      <c r="EK220" s="62"/>
      <c r="EL220" s="62"/>
      <c r="EM220" s="62"/>
      <c r="EN220" s="62"/>
      <c r="EO220" s="62"/>
      <c r="EP220" s="62"/>
      <c r="EQ220" s="62"/>
      <c r="ER220" s="62"/>
      <c r="ES220" s="62"/>
      <c r="ET220" s="62"/>
      <c r="EU220" s="62"/>
      <c r="EV220" s="62"/>
      <c r="EW220" s="62"/>
      <c r="EX220" s="62"/>
      <c r="EY220" s="62"/>
      <c r="EZ220" s="62"/>
      <c r="FA220" s="62"/>
      <c r="FB220" s="62"/>
      <c r="FC220" s="62"/>
      <c r="FD220" s="62"/>
      <c r="FE220" s="62"/>
      <c r="FF220" s="62"/>
      <c r="FG220" s="62"/>
      <c r="FH220" s="62"/>
      <c r="FI220" s="62"/>
      <c r="FJ220" s="62"/>
      <c r="FK220" s="62"/>
      <c r="FL220" s="62"/>
      <c r="FM220" s="62"/>
      <c r="FN220" s="62"/>
      <c r="FO220" s="62"/>
      <c r="FP220" s="62"/>
      <c r="FQ220" s="62"/>
      <c r="FR220" s="62"/>
      <c r="FS220" s="62"/>
      <c r="FT220" s="62"/>
      <c r="FU220" s="62"/>
      <c r="FV220" s="62"/>
      <c r="FW220" s="62"/>
      <c r="FX220" s="62"/>
      <c r="FY220" s="62"/>
      <c r="FZ220" s="62"/>
      <c r="GA220" s="62"/>
      <c r="GB220" s="62"/>
      <c r="GC220" s="62"/>
      <c r="GD220" s="62"/>
      <c r="GE220" s="62"/>
      <c r="GF220" s="62"/>
      <c r="GG220" s="62"/>
      <c r="GH220" s="62"/>
      <c r="GI220" s="62"/>
      <c r="GJ220" s="62"/>
      <c r="GK220" s="62"/>
      <c r="GL220" s="62"/>
      <c r="GM220" s="62"/>
      <c r="GN220" s="62"/>
      <c r="GO220" s="62"/>
      <c r="GP220" s="62"/>
      <c r="GQ220" s="62"/>
      <c r="GR220" s="62"/>
      <c r="GS220" s="62"/>
      <c r="GT220" s="62"/>
      <c r="GU220" s="62"/>
      <c r="GV220" s="62"/>
      <c r="GW220" s="62"/>
      <c r="GX220" s="62"/>
      <c r="GY220" s="62"/>
      <c r="GZ220" s="62"/>
      <c r="HA220" s="62"/>
      <c r="HB220" s="62"/>
      <c r="HC220" s="62"/>
      <c r="HD220" s="62"/>
      <c r="HE220" s="62"/>
      <c r="HF220" s="62"/>
      <c r="HG220" s="62"/>
      <c r="HH220" s="62"/>
      <c r="HI220" s="62"/>
      <c r="HJ220" s="62"/>
      <c r="HK220" s="62"/>
      <c r="HL220" s="62"/>
      <c r="HM220" s="62"/>
      <c r="HN220" s="62"/>
      <c r="HO220" s="62"/>
      <c r="HP220" s="62"/>
      <c r="HQ220" s="62"/>
      <c r="HR220" s="62"/>
      <c r="HS220" s="62"/>
      <c r="HT220" s="62"/>
      <c r="HU220" s="62"/>
      <c r="HV220" s="62"/>
      <c r="HW220" s="62"/>
      <c r="HX220" s="62"/>
      <c r="HY220" s="62"/>
      <c r="HZ220" s="62"/>
      <c r="IA220" s="62"/>
      <c r="IB220" s="62"/>
      <c r="IC220" s="62"/>
      <c r="ID220" s="62"/>
      <c r="IE220" s="62"/>
      <c r="IF220" s="62"/>
      <c r="IG220" s="62"/>
      <c r="IH220" s="62"/>
      <c r="II220" s="62"/>
      <c r="IJ220" s="62"/>
      <c r="IK220" s="62"/>
      <c r="IL220" s="62"/>
      <c r="IM220" s="62"/>
      <c r="IN220" s="62"/>
      <c r="IO220" s="62"/>
      <c r="IP220" s="62"/>
      <c r="IQ220" s="62"/>
      <c r="IR220" s="62"/>
    </row>
    <row r="221" spans="1:252" ht="15.75" x14ac:dyDescent="0.25">
      <c r="A221" s="31"/>
      <c r="B221" s="61">
        <v>25</v>
      </c>
      <c r="C221" s="62"/>
      <c r="D221" s="31" t="s">
        <v>648</v>
      </c>
      <c r="E221" s="31" t="s">
        <v>645</v>
      </c>
      <c r="F221" s="31">
        <v>111600</v>
      </c>
      <c r="G221" s="31">
        <f>4200*12</f>
        <v>50400</v>
      </c>
      <c r="H221" s="42">
        <f>ROUND(SUM(F221+G221)*60/100,0)</f>
        <v>97200</v>
      </c>
      <c r="I221" s="42">
        <f>ROUND(SUM(F221+G221)*30/100,0)</f>
        <v>48600</v>
      </c>
      <c r="J221" s="42">
        <f>3000*12</f>
        <v>36000</v>
      </c>
      <c r="K221" s="62">
        <v>0</v>
      </c>
      <c r="L221" s="62">
        <v>0</v>
      </c>
      <c r="M221" s="62">
        <v>0</v>
      </c>
      <c r="N221" s="102">
        <f>SUM(F221:M221)</f>
        <v>343800</v>
      </c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/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G221" s="62"/>
      <c r="CH221" s="62"/>
      <c r="CI221" s="62"/>
      <c r="CJ221" s="62"/>
      <c r="CK221" s="62"/>
      <c r="CL221" s="62"/>
      <c r="CM221" s="62"/>
      <c r="CN221" s="62"/>
      <c r="CO221" s="62"/>
      <c r="CP221" s="62"/>
      <c r="CQ221" s="62"/>
      <c r="CR221" s="62"/>
      <c r="CS221" s="62"/>
      <c r="CT221" s="62"/>
      <c r="CU221" s="62"/>
      <c r="CV221" s="62"/>
      <c r="CW221" s="62"/>
      <c r="CX221" s="62"/>
      <c r="CY221" s="62"/>
      <c r="CZ221" s="62"/>
      <c r="DA221" s="62"/>
      <c r="DB221" s="62"/>
      <c r="DC221" s="62"/>
      <c r="DD221" s="62"/>
      <c r="DE221" s="62"/>
      <c r="DF221" s="62"/>
      <c r="DG221" s="62"/>
      <c r="DH221" s="62"/>
      <c r="DI221" s="62"/>
      <c r="DJ221" s="62"/>
      <c r="DK221" s="62"/>
      <c r="DL221" s="62"/>
      <c r="DM221" s="62"/>
      <c r="DN221" s="62"/>
      <c r="DO221" s="62"/>
      <c r="DP221" s="62"/>
      <c r="DQ221" s="62"/>
      <c r="DR221" s="62"/>
      <c r="DS221" s="62"/>
      <c r="DT221" s="62"/>
      <c r="DU221" s="62"/>
      <c r="DV221" s="62"/>
      <c r="DW221" s="62"/>
      <c r="DX221" s="62"/>
      <c r="DY221" s="62"/>
      <c r="DZ221" s="62"/>
      <c r="EA221" s="62"/>
      <c r="EB221" s="62"/>
      <c r="EC221" s="62"/>
      <c r="ED221" s="62"/>
      <c r="EE221" s="62"/>
      <c r="EF221" s="62"/>
      <c r="EG221" s="62"/>
      <c r="EH221" s="62"/>
      <c r="EI221" s="62"/>
      <c r="EJ221" s="62"/>
      <c r="EK221" s="62"/>
      <c r="EL221" s="62"/>
      <c r="EM221" s="62"/>
      <c r="EN221" s="62"/>
      <c r="EO221" s="62"/>
      <c r="EP221" s="62"/>
      <c r="EQ221" s="62"/>
      <c r="ER221" s="62"/>
      <c r="ES221" s="62"/>
      <c r="ET221" s="62"/>
      <c r="EU221" s="62"/>
      <c r="EV221" s="62"/>
      <c r="EW221" s="62"/>
      <c r="EX221" s="62"/>
      <c r="EY221" s="62"/>
      <c r="EZ221" s="62"/>
      <c r="FA221" s="62"/>
      <c r="FB221" s="62"/>
      <c r="FC221" s="62"/>
      <c r="FD221" s="62"/>
      <c r="FE221" s="62"/>
      <c r="FF221" s="62"/>
      <c r="FG221" s="62"/>
      <c r="FH221" s="62"/>
      <c r="FI221" s="62"/>
      <c r="FJ221" s="62"/>
      <c r="FK221" s="62"/>
      <c r="FL221" s="62"/>
      <c r="FM221" s="62"/>
      <c r="FN221" s="62"/>
      <c r="FO221" s="62"/>
      <c r="FP221" s="62"/>
      <c r="FQ221" s="62"/>
      <c r="FR221" s="62"/>
      <c r="FS221" s="62"/>
      <c r="FT221" s="62"/>
      <c r="FU221" s="62"/>
      <c r="FV221" s="62"/>
      <c r="FW221" s="62"/>
      <c r="FX221" s="62"/>
      <c r="FY221" s="62"/>
      <c r="FZ221" s="62"/>
      <c r="GA221" s="62"/>
      <c r="GB221" s="62"/>
      <c r="GC221" s="62"/>
      <c r="GD221" s="62"/>
      <c r="GE221" s="62"/>
      <c r="GF221" s="62"/>
      <c r="GG221" s="62"/>
      <c r="GH221" s="62"/>
      <c r="GI221" s="62"/>
      <c r="GJ221" s="62"/>
      <c r="GK221" s="62"/>
      <c r="GL221" s="62"/>
      <c r="GM221" s="62"/>
      <c r="GN221" s="62"/>
      <c r="GO221" s="62"/>
      <c r="GP221" s="62"/>
      <c r="GQ221" s="62"/>
      <c r="GR221" s="62"/>
      <c r="GS221" s="62"/>
      <c r="GT221" s="62"/>
      <c r="GU221" s="62"/>
      <c r="GV221" s="62"/>
      <c r="GW221" s="62"/>
      <c r="GX221" s="62"/>
      <c r="GY221" s="62"/>
      <c r="GZ221" s="62"/>
      <c r="HA221" s="62"/>
      <c r="HB221" s="62"/>
      <c r="HC221" s="62"/>
      <c r="HD221" s="62"/>
      <c r="HE221" s="62"/>
      <c r="HF221" s="62"/>
      <c r="HG221" s="62"/>
      <c r="HH221" s="62"/>
      <c r="HI221" s="62"/>
      <c r="HJ221" s="62"/>
      <c r="HK221" s="62"/>
      <c r="HL221" s="62"/>
      <c r="HM221" s="62"/>
      <c r="HN221" s="62"/>
      <c r="HO221" s="62"/>
      <c r="HP221" s="62"/>
      <c r="HQ221" s="62"/>
      <c r="HR221" s="62"/>
      <c r="HS221" s="62"/>
      <c r="HT221" s="62"/>
      <c r="HU221" s="62"/>
      <c r="HV221" s="62"/>
      <c r="HW221" s="62"/>
      <c r="HX221" s="62"/>
      <c r="HY221" s="62"/>
      <c r="HZ221" s="62"/>
      <c r="IA221" s="62"/>
      <c r="IB221" s="62"/>
      <c r="IC221" s="62"/>
      <c r="ID221" s="62"/>
      <c r="IE221" s="62"/>
      <c r="IF221" s="62"/>
      <c r="IG221" s="62"/>
      <c r="IH221" s="62"/>
      <c r="II221" s="62"/>
      <c r="IJ221" s="62"/>
      <c r="IK221" s="62"/>
      <c r="IL221" s="62"/>
      <c r="IM221" s="62"/>
      <c r="IN221" s="62"/>
      <c r="IO221" s="62"/>
      <c r="IP221" s="62"/>
      <c r="IQ221" s="62"/>
      <c r="IR221" s="62"/>
    </row>
    <row r="222" spans="1:252" ht="15.75" x14ac:dyDescent="0.25">
      <c r="A222" s="31"/>
      <c r="B222" s="97"/>
      <c r="C222" s="97"/>
      <c r="D222" s="62"/>
      <c r="E222" s="62"/>
      <c r="N222" s="10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/>
      <c r="BV222" s="62"/>
      <c r="BW222" s="62"/>
      <c r="BX222" s="62"/>
      <c r="BY222" s="62"/>
      <c r="BZ222" s="62"/>
      <c r="CA222" s="62"/>
      <c r="CB222" s="62"/>
      <c r="CC222" s="62"/>
      <c r="CD222" s="62"/>
      <c r="CE222" s="62"/>
      <c r="CF222" s="62"/>
      <c r="CG222" s="62"/>
      <c r="CH222" s="62"/>
      <c r="CI222" s="62"/>
      <c r="CJ222" s="62"/>
      <c r="CK222" s="62"/>
      <c r="CL222" s="62"/>
      <c r="CM222" s="62"/>
      <c r="CN222" s="62"/>
      <c r="CO222" s="62"/>
      <c r="CP222" s="62"/>
      <c r="CQ222" s="62"/>
      <c r="CR222" s="62"/>
      <c r="CS222" s="62"/>
      <c r="CT222" s="62"/>
      <c r="CU222" s="62"/>
      <c r="CV222" s="62"/>
      <c r="CW222" s="62"/>
      <c r="CX222" s="62"/>
      <c r="CY222" s="62"/>
      <c r="CZ222" s="62"/>
      <c r="DA222" s="62"/>
      <c r="DB222" s="62"/>
      <c r="DC222" s="62"/>
      <c r="DD222" s="62"/>
      <c r="DE222" s="62"/>
      <c r="DF222" s="62"/>
      <c r="DG222" s="62"/>
      <c r="DH222" s="62"/>
      <c r="DI222" s="62"/>
      <c r="DJ222" s="62"/>
      <c r="DK222" s="62"/>
      <c r="DL222" s="62"/>
      <c r="DM222" s="62"/>
      <c r="DN222" s="62"/>
      <c r="DO222" s="62"/>
      <c r="DP222" s="62"/>
      <c r="DQ222" s="62"/>
      <c r="DR222" s="62"/>
      <c r="DS222" s="62"/>
      <c r="DT222" s="62"/>
      <c r="DU222" s="62"/>
      <c r="DV222" s="62"/>
      <c r="DW222" s="62"/>
      <c r="DX222" s="62"/>
      <c r="DY222" s="62"/>
      <c r="DZ222" s="62"/>
      <c r="EA222" s="62"/>
      <c r="EB222" s="62"/>
      <c r="EC222" s="62"/>
      <c r="ED222" s="62"/>
      <c r="EE222" s="62"/>
      <c r="EF222" s="62"/>
      <c r="EG222" s="62"/>
      <c r="EH222" s="62"/>
      <c r="EI222" s="62"/>
      <c r="EJ222" s="62"/>
      <c r="EK222" s="62"/>
      <c r="EL222" s="62"/>
      <c r="EM222" s="62"/>
      <c r="EN222" s="62"/>
      <c r="EO222" s="62"/>
      <c r="EP222" s="62"/>
      <c r="EQ222" s="62"/>
      <c r="ER222" s="62"/>
      <c r="ES222" s="62"/>
      <c r="ET222" s="62"/>
      <c r="EU222" s="62"/>
      <c r="EV222" s="62"/>
      <c r="EW222" s="62"/>
      <c r="EX222" s="62"/>
      <c r="EY222" s="62"/>
      <c r="EZ222" s="62"/>
      <c r="FA222" s="62"/>
      <c r="FB222" s="62"/>
      <c r="FC222" s="62"/>
      <c r="FD222" s="62"/>
      <c r="FE222" s="62"/>
      <c r="FF222" s="62"/>
      <c r="FG222" s="62"/>
      <c r="FH222" s="62"/>
      <c r="FI222" s="62"/>
      <c r="FJ222" s="62"/>
      <c r="FK222" s="62"/>
      <c r="FL222" s="62"/>
      <c r="FM222" s="62"/>
      <c r="FN222" s="62"/>
      <c r="FO222" s="62"/>
      <c r="FP222" s="62"/>
      <c r="FQ222" s="62"/>
      <c r="FR222" s="62"/>
      <c r="FS222" s="62"/>
      <c r="FT222" s="62"/>
      <c r="FU222" s="62"/>
      <c r="FV222" s="62"/>
      <c r="FW222" s="62"/>
      <c r="FX222" s="62"/>
      <c r="FY222" s="62"/>
      <c r="FZ222" s="62"/>
      <c r="GA222" s="62"/>
      <c r="GB222" s="62"/>
      <c r="GC222" s="62"/>
      <c r="GD222" s="62"/>
      <c r="GE222" s="62"/>
      <c r="GF222" s="62"/>
      <c r="GG222" s="62"/>
      <c r="GH222" s="62"/>
      <c r="GI222" s="62"/>
      <c r="GJ222" s="62"/>
      <c r="GK222" s="62"/>
      <c r="GL222" s="62"/>
      <c r="GM222" s="62"/>
      <c r="GN222" s="62"/>
      <c r="GO222" s="62"/>
      <c r="GP222" s="62"/>
      <c r="GQ222" s="62"/>
      <c r="GR222" s="62"/>
      <c r="GS222" s="62"/>
      <c r="GT222" s="62"/>
      <c r="GU222" s="62"/>
      <c r="GV222" s="62"/>
      <c r="GW222" s="62"/>
      <c r="GX222" s="62"/>
      <c r="GY222" s="62"/>
      <c r="GZ222" s="62"/>
      <c r="HA222" s="62"/>
      <c r="HB222" s="62"/>
      <c r="HC222" s="62"/>
      <c r="HD222" s="62"/>
      <c r="HE222" s="62"/>
      <c r="HF222" s="62"/>
      <c r="HG222" s="62"/>
      <c r="HH222" s="62"/>
      <c r="HI222" s="62"/>
      <c r="HJ222" s="62"/>
      <c r="HK222" s="62"/>
      <c r="HL222" s="62"/>
      <c r="HM222" s="62"/>
      <c r="HN222" s="62"/>
      <c r="HO222" s="62"/>
      <c r="HP222" s="62"/>
      <c r="HQ222" s="62"/>
      <c r="HR222" s="62"/>
      <c r="HS222" s="62"/>
      <c r="HT222" s="62"/>
      <c r="HU222" s="62"/>
      <c r="HV222" s="62"/>
      <c r="HW222" s="62"/>
      <c r="HX222" s="62"/>
      <c r="HY222" s="62"/>
      <c r="HZ222" s="62"/>
      <c r="IA222" s="62"/>
      <c r="IB222" s="62"/>
      <c r="IC222" s="62"/>
      <c r="ID222" s="62"/>
      <c r="IE222" s="62"/>
      <c r="IF222" s="62"/>
      <c r="IG222" s="62"/>
      <c r="IH222" s="62"/>
      <c r="II222" s="62"/>
      <c r="IJ222" s="62"/>
      <c r="IK222" s="62"/>
      <c r="IL222" s="62"/>
      <c r="IM222" s="62"/>
      <c r="IN222" s="62"/>
      <c r="IO222" s="62"/>
      <c r="IP222" s="62"/>
      <c r="IQ222" s="62"/>
      <c r="IR222" s="62"/>
    </row>
    <row r="223" spans="1:252" ht="15.75" x14ac:dyDescent="0.25">
      <c r="A223" s="31"/>
      <c r="B223" s="61">
        <v>26</v>
      </c>
      <c r="C223" s="97"/>
      <c r="D223" s="42" t="s">
        <v>403</v>
      </c>
      <c r="E223" s="31" t="s">
        <v>406</v>
      </c>
      <c r="F223" s="31">
        <v>195000</v>
      </c>
      <c r="G223" s="31">
        <v>72000</v>
      </c>
      <c r="H223" s="42">
        <f>ROUND(SUM(F223+G223)*60/100,0)</f>
        <v>160200</v>
      </c>
      <c r="I223" s="42">
        <f>ROUND(SUM(F223+G223)*30/100,0)</f>
        <v>80100</v>
      </c>
      <c r="J223" s="42">
        <f>5000*12</f>
        <v>60000</v>
      </c>
      <c r="N223" s="102">
        <f>SUM(F223:M223)</f>
        <v>567300</v>
      </c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/>
      <c r="BV223" s="62"/>
      <c r="BW223" s="62"/>
      <c r="BX223" s="62"/>
      <c r="BY223" s="62"/>
      <c r="BZ223" s="62"/>
      <c r="CA223" s="62"/>
      <c r="CB223" s="62"/>
      <c r="CC223" s="62"/>
      <c r="CD223" s="62"/>
      <c r="CE223" s="62"/>
      <c r="CF223" s="62"/>
      <c r="CG223" s="62"/>
      <c r="CH223" s="62"/>
      <c r="CI223" s="62"/>
      <c r="CJ223" s="62"/>
      <c r="CK223" s="62"/>
      <c r="CL223" s="62"/>
      <c r="CM223" s="62"/>
      <c r="CN223" s="62"/>
      <c r="CO223" s="62"/>
      <c r="CP223" s="62"/>
      <c r="CQ223" s="62"/>
      <c r="CR223" s="62"/>
      <c r="CS223" s="62"/>
      <c r="CT223" s="62"/>
      <c r="CU223" s="62"/>
      <c r="CV223" s="62"/>
      <c r="CW223" s="62"/>
      <c r="CX223" s="62"/>
      <c r="CY223" s="62"/>
      <c r="CZ223" s="62"/>
      <c r="DA223" s="62"/>
      <c r="DB223" s="62"/>
      <c r="DC223" s="62"/>
      <c r="DD223" s="62"/>
      <c r="DE223" s="62"/>
      <c r="DF223" s="62"/>
      <c r="DG223" s="62"/>
      <c r="DH223" s="62"/>
      <c r="DI223" s="62"/>
      <c r="DJ223" s="62"/>
      <c r="DK223" s="62"/>
      <c r="DL223" s="62"/>
      <c r="DM223" s="62"/>
      <c r="DN223" s="62"/>
      <c r="DO223" s="62"/>
      <c r="DP223" s="62"/>
      <c r="DQ223" s="62"/>
      <c r="DR223" s="62"/>
      <c r="DS223" s="62"/>
      <c r="DT223" s="62"/>
      <c r="DU223" s="62"/>
      <c r="DV223" s="62"/>
      <c r="DW223" s="62"/>
      <c r="DX223" s="62"/>
      <c r="DY223" s="62"/>
      <c r="DZ223" s="62"/>
      <c r="EA223" s="62"/>
      <c r="EB223" s="62"/>
      <c r="EC223" s="62"/>
      <c r="ED223" s="62"/>
      <c r="EE223" s="62"/>
      <c r="EF223" s="62"/>
      <c r="EG223" s="62"/>
      <c r="EH223" s="62"/>
      <c r="EI223" s="62"/>
      <c r="EJ223" s="62"/>
      <c r="EK223" s="62"/>
      <c r="EL223" s="62"/>
      <c r="EM223" s="62"/>
      <c r="EN223" s="62"/>
      <c r="EO223" s="62"/>
      <c r="EP223" s="62"/>
      <c r="EQ223" s="62"/>
      <c r="ER223" s="62"/>
      <c r="ES223" s="62"/>
      <c r="ET223" s="62"/>
      <c r="EU223" s="62"/>
      <c r="EV223" s="62"/>
      <c r="EW223" s="62"/>
      <c r="EX223" s="62"/>
      <c r="EY223" s="62"/>
      <c r="EZ223" s="62"/>
      <c r="FA223" s="62"/>
      <c r="FB223" s="62"/>
      <c r="FC223" s="62"/>
      <c r="FD223" s="62"/>
      <c r="FE223" s="62"/>
      <c r="FF223" s="62"/>
      <c r="FG223" s="62"/>
      <c r="FH223" s="62"/>
      <c r="FI223" s="62"/>
      <c r="FJ223" s="62"/>
      <c r="FK223" s="62"/>
      <c r="FL223" s="62"/>
      <c r="FM223" s="62"/>
      <c r="FN223" s="62"/>
      <c r="FO223" s="62"/>
      <c r="FP223" s="62"/>
      <c r="FQ223" s="62"/>
      <c r="FR223" s="62"/>
      <c r="FS223" s="62"/>
      <c r="FT223" s="62"/>
      <c r="FU223" s="62"/>
      <c r="FV223" s="62"/>
      <c r="FW223" s="62"/>
      <c r="FX223" s="62"/>
      <c r="FY223" s="62"/>
      <c r="FZ223" s="62"/>
      <c r="GA223" s="62"/>
      <c r="GB223" s="62"/>
      <c r="GC223" s="62"/>
      <c r="GD223" s="62"/>
      <c r="GE223" s="62"/>
      <c r="GF223" s="62"/>
      <c r="GG223" s="62"/>
      <c r="GH223" s="62"/>
      <c r="GI223" s="62"/>
      <c r="GJ223" s="62"/>
      <c r="GK223" s="62"/>
      <c r="GL223" s="62"/>
      <c r="GM223" s="62"/>
      <c r="GN223" s="62"/>
      <c r="GO223" s="62"/>
      <c r="GP223" s="62"/>
      <c r="GQ223" s="62"/>
      <c r="GR223" s="62"/>
      <c r="GS223" s="62"/>
      <c r="GT223" s="62"/>
      <c r="GU223" s="62"/>
      <c r="GV223" s="62"/>
      <c r="GW223" s="62"/>
      <c r="GX223" s="62"/>
      <c r="GY223" s="62"/>
      <c r="GZ223" s="62"/>
      <c r="HA223" s="62"/>
      <c r="HB223" s="62"/>
      <c r="HC223" s="62"/>
      <c r="HD223" s="62"/>
      <c r="HE223" s="62"/>
      <c r="HF223" s="62"/>
      <c r="HG223" s="62"/>
      <c r="HH223" s="62"/>
      <c r="HI223" s="62"/>
      <c r="HJ223" s="62"/>
      <c r="HK223" s="62"/>
      <c r="HL223" s="62"/>
      <c r="HM223" s="62"/>
      <c r="HN223" s="62"/>
      <c r="HO223" s="62"/>
      <c r="HP223" s="62"/>
      <c r="HQ223" s="62"/>
      <c r="HR223" s="62"/>
      <c r="HS223" s="62"/>
      <c r="HT223" s="62"/>
      <c r="HU223" s="62"/>
      <c r="HV223" s="62"/>
      <c r="HW223" s="62"/>
      <c r="HX223" s="62"/>
      <c r="HY223" s="62"/>
      <c r="HZ223" s="62"/>
      <c r="IA223" s="62"/>
      <c r="IB223" s="62"/>
      <c r="IC223" s="62"/>
      <c r="ID223" s="62"/>
      <c r="IE223" s="62"/>
      <c r="IF223" s="62"/>
      <c r="IG223" s="62"/>
      <c r="IH223" s="62"/>
      <c r="II223" s="62"/>
      <c r="IJ223" s="62"/>
      <c r="IK223" s="62"/>
      <c r="IL223" s="62"/>
      <c r="IM223" s="62"/>
      <c r="IN223" s="62"/>
      <c r="IO223" s="62"/>
      <c r="IP223" s="62"/>
      <c r="IQ223" s="62"/>
      <c r="IR223" s="62"/>
    </row>
    <row r="224" spans="1:252" ht="15.75" x14ac:dyDescent="0.25">
      <c r="A224" s="31"/>
      <c r="B224" s="61"/>
      <c r="C224" s="97"/>
      <c r="E224" s="31"/>
      <c r="N224" s="10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/>
      <c r="BV224" s="62"/>
      <c r="BW224" s="62"/>
      <c r="BX224" s="62"/>
      <c r="BY224" s="62"/>
      <c r="BZ224" s="62"/>
      <c r="CA224" s="62"/>
      <c r="CB224" s="62"/>
      <c r="CC224" s="62"/>
      <c r="CD224" s="62"/>
      <c r="CE224" s="62"/>
      <c r="CF224" s="62"/>
      <c r="CG224" s="62"/>
      <c r="CH224" s="62"/>
      <c r="CI224" s="62"/>
      <c r="CJ224" s="62"/>
      <c r="CK224" s="62"/>
      <c r="CL224" s="62"/>
      <c r="CM224" s="62"/>
      <c r="CN224" s="62"/>
      <c r="CO224" s="62"/>
      <c r="CP224" s="62"/>
      <c r="CQ224" s="62"/>
      <c r="CR224" s="62"/>
      <c r="CS224" s="62"/>
      <c r="CT224" s="62"/>
      <c r="CU224" s="62"/>
      <c r="CV224" s="62"/>
      <c r="CW224" s="62"/>
      <c r="CX224" s="62"/>
      <c r="CY224" s="62"/>
      <c r="CZ224" s="62"/>
      <c r="DA224" s="62"/>
      <c r="DB224" s="62"/>
      <c r="DC224" s="62"/>
      <c r="DD224" s="62"/>
      <c r="DE224" s="62"/>
      <c r="DF224" s="62"/>
      <c r="DG224" s="62"/>
      <c r="DH224" s="62"/>
      <c r="DI224" s="62"/>
      <c r="DJ224" s="62"/>
      <c r="DK224" s="62"/>
      <c r="DL224" s="62"/>
      <c r="DM224" s="62"/>
      <c r="DN224" s="62"/>
      <c r="DO224" s="62"/>
      <c r="DP224" s="62"/>
      <c r="DQ224" s="62"/>
      <c r="DR224" s="62"/>
      <c r="DS224" s="62"/>
      <c r="DT224" s="62"/>
      <c r="DU224" s="62"/>
      <c r="DV224" s="62"/>
      <c r="DW224" s="62"/>
      <c r="DX224" s="62"/>
      <c r="DY224" s="62"/>
      <c r="DZ224" s="62"/>
      <c r="EA224" s="62"/>
      <c r="EB224" s="62"/>
      <c r="EC224" s="62"/>
      <c r="ED224" s="62"/>
      <c r="EE224" s="62"/>
      <c r="EF224" s="62"/>
      <c r="EG224" s="62"/>
      <c r="EH224" s="62"/>
      <c r="EI224" s="62"/>
      <c r="EJ224" s="62"/>
      <c r="EK224" s="62"/>
      <c r="EL224" s="62"/>
      <c r="EM224" s="62"/>
      <c r="EN224" s="62"/>
      <c r="EO224" s="62"/>
      <c r="EP224" s="62"/>
      <c r="EQ224" s="62"/>
      <c r="ER224" s="62"/>
      <c r="ES224" s="62"/>
      <c r="ET224" s="62"/>
      <c r="EU224" s="62"/>
      <c r="EV224" s="62"/>
      <c r="EW224" s="62"/>
      <c r="EX224" s="62"/>
      <c r="EY224" s="62"/>
      <c r="EZ224" s="62"/>
      <c r="FA224" s="62"/>
      <c r="FB224" s="62"/>
      <c r="FC224" s="62"/>
      <c r="FD224" s="62"/>
      <c r="FE224" s="62"/>
      <c r="FF224" s="62"/>
      <c r="FG224" s="62"/>
      <c r="FH224" s="62"/>
      <c r="FI224" s="62"/>
      <c r="FJ224" s="62"/>
      <c r="FK224" s="62"/>
      <c r="FL224" s="62"/>
      <c r="FM224" s="62"/>
      <c r="FN224" s="62"/>
      <c r="FO224" s="62"/>
      <c r="FP224" s="62"/>
      <c r="FQ224" s="62"/>
      <c r="FR224" s="62"/>
      <c r="FS224" s="62"/>
      <c r="FT224" s="62"/>
      <c r="FU224" s="62"/>
      <c r="FV224" s="62"/>
      <c r="FW224" s="62"/>
      <c r="FX224" s="62"/>
      <c r="FY224" s="62"/>
      <c r="FZ224" s="62"/>
      <c r="GA224" s="62"/>
      <c r="GB224" s="62"/>
      <c r="GC224" s="62"/>
      <c r="GD224" s="62"/>
      <c r="GE224" s="62"/>
      <c r="GF224" s="62"/>
      <c r="GG224" s="62"/>
      <c r="GH224" s="62"/>
      <c r="GI224" s="62"/>
      <c r="GJ224" s="62"/>
      <c r="GK224" s="62"/>
      <c r="GL224" s="62"/>
      <c r="GM224" s="62"/>
      <c r="GN224" s="62"/>
      <c r="GO224" s="62"/>
      <c r="GP224" s="62"/>
      <c r="GQ224" s="62"/>
      <c r="GR224" s="62"/>
      <c r="GS224" s="62"/>
      <c r="GT224" s="62"/>
      <c r="GU224" s="62"/>
      <c r="GV224" s="62"/>
      <c r="GW224" s="62"/>
      <c r="GX224" s="62"/>
      <c r="GY224" s="62"/>
      <c r="GZ224" s="62"/>
      <c r="HA224" s="62"/>
      <c r="HB224" s="62"/>
      <c r="HC224" s="62"/>
      <c r="HD224" s="62"/>
      <c r="HE224" s="62"/>
      <c r="HF224" s="62"/>
      <c r="HG224" s="62"/>
      <c r="HH224" s="62"/>
      <c r="HI224" s="62"/>
      <c r="HJ224" s="62"/>
      <c r="HK224" s="62"/>
      <c r="HL224" s="62"/>
      <c r="HM224" s="62"/>
      <c r="HN224" s="62"/>
      <c r="HO224" s="62"/>
      <c r="HP224" s="62"/>
      <c r="HQ224" s="62"/>
      <c r="HR224" s="62"/>
      <c r="HS224" s="62"/>
      <c r="HT224" s="62"/>
      <c r="HU224" s="62"/>
      <c r="HV224" s="62"/>
      <c r="HW224" s="62"/>
      <c r="HX224" s="62"/>
      <c r="HY224" s="62"/>
      <c r="HZ224" s="62"/>
      <c r="IA224" s="62"/>
      <c r="IB224" s="62"/>
      <c r="IC224" s="62"/>
      <c r="ID224" s="62"/>
      <c r="IE224" s="62"/>
      <c r="IF224" s="62"/>
      <c r="IG224" s="62"/>
      <c r="IH224" s="62"/>
      <c r="II224" s="62"/>
      <c r="IJ224" s="62"/>
      <c r="IK224" s="62"/>
      <c r="IL224" s="62"/>
      <c r="IM224" s="62"/>
      <c r="IN224" s="62"/>
      <c r="IO224" s="62"/>
      <c r="IP224" s="62"/>
      <c r="IQ224" s="62"/>
      <c r="IR224" s="62"/>
    </row>
    <row r="225" spans="1:252" ht="15.75" x14ac:dyDescent="0.25">
      <c r="A225" s="31"/>
      <c r="B225" s="61">
        <v>27</v>
      </c>
      <c r="C225" s="97"/>
      <c r="D225" s="31" t="s">
        <v>673</v>
      </c>
      <c r="E225" s="68" t="s">
        <v>507</v>
      </c>
      <c r="F225" s="42">
        <f>7440*12*10</f>
        <v>892800</v>
      </c>
      <c r="G225" s="42">
        <f>2400*12*10</f>
        <v>288000</v>
      </c>
      <c r="H225" s="42">
        <f>ROUND(SUM(F225+G225)*60/100,0)</f>
        <v>708480</v>
      </c>
      <c r="I225" s="42">
        <f>ROUND(SUM(F225+G225)*30/100,0)</f>
        <v>354240</v>
      </c>
      <c r="J225" s="42">
        <f>3000*12*10</f>
        <v>360000</v>
      </c>
      <c r="N225" s="102">
        <f>SUM(F225:M225)</f>
        <v>2603520</v>
      </c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/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  <c r="CF225" s="62"/>
      <c r="CG225" s="62"/>
      <c r="CH225" s="62"/>
      <c r="CI225" s="62"/>
      <c r="CJ225" s="62"/>
      <c r="CK225" s="62"/>
      <c r="CL225" s="62"/>
      <c r="CM225" s="62"/>
      <c r="CN225" s="62"/>
      <c r="CO225" s="62"/>
      <c r="CP225" s="62"/>
      <c r="CQ225" s="62"/>
      <c r="CR225" s="62"/>
      <c r="CS225" s="62"/>
      <c r="CT225" s="62"/>
      <c r="CU225" s="62"/>
      <c r="CV225" s="62"/>
      <c r="CW225" s="62"/>
      <c r="CX225" s="62"/>
      <c r="CY225" s="62"/>
      <c r="CZ225" s="62"/>
      <c r="DA225" s="62"/>
      <c r="DB225" s="62"/>
      <c r="DC225" s="62"/>
      <c r="DD225" s="62"/>
      <c r="DE225" s="62"/>
      <c r="DF225" s="62"/>
      <c r="DG225" s="62"/>
      <c r="DH225" s="62"/>
      <c r="DI225" s="62"/>
      <c r="DJ225" s="62"/>
      <c r="DK225" s="62"/>
      <c r="DL225" s="62"/>
      <c r="DM225" s="62"/>
      <c r="DN225" s="62"/>
      <c r="DO225" s="62"/>
      <c r="DP225" s="62"/>
      <c r="DQ225" s="62"/>
      <c r="DR225" s="62"/>
      <c r="DS225" s="62"/>
      <c r="DT225" s="62"/>
      <c r="DU225" s="62"/>
      <c r="DV225" s="62"/>
      <c r="DW225" s="62"/>
      <c r="DX225" s="62"/>
      <c r="DY225" s="62"/>
      <c r="DZ225" s="62"/>
      <c r="EA225" s="62"/>
      <c r="EB225" s="62"/>
      <c r="EC225" s="62"/>
      <c r="ED225" s="62"/>
      <c r="EE225" s="62"/>
      <c r="EF225" s="62"/>
      <c r="EG225" s="62"/>
      <c r="EH225" s="62"/>
      <c r="EI225" s="62"/>
      <c r="EJ225" s="62"/>
      <c r="EK225" s="62"/>
      <c r="EL225" s="62"/>
      <c r="EM225" s="62"/>
      <c r="EN225" s="62"/>
      <c r="EO225" s="62"/>
      <c r="EP225" s="62"/>
      <c r="EQ225" s="62"/>
      <c r="ER225" s="62"/>
      <c r="ES225" s="62"/>
      <c r="ET225" s="62"/>
      <c r="EU225" s="62"/>
      <c r="EV225" s="62"/>
      <c r="EW225" s="62"/>
      <c r="EX225" s="62"/>
      <c r="EY225" s="62"/>
      <c r="EZ225" s="62"/>
      <c r="FA225" s="62"/>
      <c r="FB225" s="62"/>
      <c r="FC225" s="62"/>
      <c r="FD225" s="62"/>
      <c r="FE225" s="62"/>
      <c r="FF225" s="62"/>
      <c r="FG225" s="62"/>
      <c r="FH225" s="62"/>
      <c r="FI225" s="62"/>
      <c r="FJ225" s="62"/>
      <c r="FK225" s="62"/>
      <c r="FL225" s="62"/>
      <c r="FM225" s="62"/>
      <c r="FN225" s="62"/>
      <c r="FO225" s="62"/>
      <c r="FP225" s="62"/>
      <c r="FQ225" s="62"/>
      <c r="FR225" s="62"/>
      <c r="FS225" s="62"/>
      <c r="FT225" s="62"/>
      <c r="FU225" s="62"/>
      <c r="FV225" s="62"/>
      <c r="FW225" s="62"/>
      <c r="FX225" s="62"/>
      <c r="FY225" s="62"/>
      <c r="FZ225" s="62"/>
      <c r="GA225" s="62"/>
      <c r="GB225" s="62"/>
      <c r="GC225" s="62"/>
      <c r="GD225" s="62"/>
      <c r="GE225" s="62"/>
      <c r="GF225" s="62"/>
      <c r="GG225" s="62"/>
      <c r="GH225" s="62"/>
      <c r="GI225" s="62"/>
      <c r="GJ225" s="62"/>
      <c r="GK225" s="62"/>
      <c r="GL225" s="62"/>
      <c r="GM225" s="62"/>
      <c r="GN225" s="62"/>
      <c r="GO225" s="62"/>
      <c r="GP225" s="62"/>
      <c r="GQ225" s="62"/>
      <c r="GR225" s="62"/>
      <c r="GS225" s="62"/>
      <c r="GT225" s="62"/>
      <c r="GU225" s="62"/>
      <c r="GV225" s="62"/>
      <c r="GW225" s="62"/>
      <c r="GX225" s="62"/>
      <c r="GY225" s="62"/>
      <c r="GZ225" s="62"/>
      <c r="HA225" s="62"/>
      <c r="HB225" s="62"/>
      <c r="HC225" s="62"/>
      <c r="HD225" s="62"/>
      <c r="HE225" s="62"/>
      <c r="HF225" s="62"/>
      <c r="HG225" s="62"/>
      <c r="HH225" s="62"/>
      <c r="HI225" s="62"/>
      <c r="HJ225" s="62"/>
      <c r="HK225" s="62"/>
      <c r="HL225" s="62"/>
      <c r="HM225" s="62"/>
      <c r="HN225" s="62"/>
      <c r="HO225" s="62"/>
      <c r="HP225" s="62"/>
      <c r="HQ225" s="62"/>
      <c r="HR225" s="62"/>
      <c r="HS225" s="62"/>
      <c r="HT225" s="62"/>
      <c r="HU225" s="62"/>
      <c r="HV225" s="62"/>
      <c r="HW225" s="62"/>
      <c r="HX225" s="62"/>
      <c r="HY225" s="62"/>
      <c r="HZ225" s="62"/>
      <c r="IA225" s="62"/>
      <c r="IB225" s="62"/>
      <c r="IC225" s="62"/>
      <c r="ID225" s="62"/>
      <c r="IE225" s="62"/>
      <c r="IF225" s="62"/>
      <c r="IG225" s="62"/>
      <c r="IH225" s="62"/>
      <c r="II225" s="62"/>
      <c r="IJ225" s="62"/>
      <c r="IK225" s="62"/>
      <c r="IL225" s="62"/>
      <c r="IM225" s="62"/>
      <c r="IN225" s="62"/>
      <c r="IO225" s="62"/>
      <c r="IP225" s="62"/>
      <c r="IQ225" s="62"/>
      <c r="IR225" s="62"/>
    </row>
    <row r="226" spans="1:252" ht="15.75" x14ac:dyDescent="0.25">
      <c r="A226" s="31"/>
      <c r="B226" s="61"/>
      <c r="C226" s="97"/>
      <c r="E226" s="62"/>
      <c r="N226" s="10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/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2"/>
      <c r="CJ226" s="62"/>
      <c r="CK226" s="62"/>
      <c r="CL226" s="62"/>
      <c r="CM226" s="62"/>
      <c r="CN226" s="62"/>
      <c r="CO226" s="62"/>
      <c r="CP226" s="62"/>
      <c r="CQ226" s="62"/>
      <c r="CR226" s="62"/>
      <c r="CS226" s="62"/>
      <c r="CT226" s="62"/>
      <c r="CU226" s="62"/>
      <c r="CV226" s="62"/>
      <c r="CW226" s="62"/>
      <c r="CX226" s="62"/>
      <c r="CY226" s="62"/>
      <c r="CZ226" s="62"/>
      <c r="DA226" s="62"/>
      <c r="DB226" s="62"/>
      <c r="DC226" s="62"/>
      <c r="DD226" s="62"/>
      <c r="DE226" s="62"/>
      <c r="DF226" s="62"/>
      <c r="DG226" s="62"/>
      <c r="DH226" s="62"/>
      <c r="DI226" s="62"/>
      <c r="DJ226" s="62"/>
      <c r="DK226" s="62"/>
      <c r="DL226" s="62"/>
      <c r="DM226" s="62"/>
      <c r="DN226" s="62"/>
      <c r="DO226" s="62"/>
      <c r="DP226" s="62"/>
      <c r="DQ226" s="62"/>
      <c r="DR226" s="62"/>
      <c r="DS226" s="62"/>
      <c r="DT226" s="62"/>
      <c r="DU226" s="62"/>
      <c r="DV226" s="62"/>
      <c r="DW226" s="62"/>
      <c r="DX226" s="62"/>
      <c r="DY226" s="62"/>
      <c r="DZ226" s="62"/>
      <c r="EA226" s="62"/>
      <c r="EB226" s="62"/>
      <c r="EC226" s="62"/>
      <c r="ED226" s="62"/>
      <c r="EE226" s="62"/>
      <c r="EF226" s="62"/>
      <c r="EG226" s="62"/>
      <c r="EH226" s="62"/>
      <c r="EI226" s="62"/>
      <c r="EJ226" s="62"/>
      <c r="EK226" s="62"/>
      <c r="EL226" s="62"/>
      <c r="EM226" s="62"/>
      <c r="EN226" s="62"/>
      <c r="EO226" s="62"/>
      <c r="EP226" s="62"/>
      <c r="EQ226" s="62"/>
      <c r="ER226" s="62"/>
      <c r="ES226" s="62"/>
      <c r="ET226" s="62"/>
      <c r="EU226" s="62"/>
      <c r="EV226" s="62"/>
      <c r="EW226" s="62"/>
      <c r="EX226" s="62"/>
      <c r="EY226" s="62"/>
      <c r="EZ226" s="62"/>
      <c r="FA226" s="62"/>
      <c r="FB226" s="62"/>
      <c r="FC226" s="62"/>
      <c r="FD226" s="62"/>
      <c r="FE226" s="62"/>
      <c r="FF226" s="62"/>
      <c r="FG226" s="62"/>
      <c r="FH226" s="62"/>
      <c r="FI226" s="62"/>
      <c r="FJ226" s="62"/>
      <c r="FK226" s="62"/>
      <c r="FL226" s="62"/>
      <c r="FM226" s="62"/>
      <c r="FN226" s="62"/>
      <c r="FO226" s="62"/>
      <c r="FP226" s="62"/>
      <c r="FQ226" s="62"/>
      <c r="FR226" s="62"/>
      <c r="FS226" s="62"/>
      <c r="FT226" s="62"/>
      <c r="FU226" s="62"/>
      <c r="FV226" s="62"/>
      <c r="FW226" s="62"/>
      <c r="FX226" s="62"/>
      <c r="FY226" s="62"/>
      <c r="FZ226" s="62"/>
      <c r="GA226" s="62"/>
      <c r="GB226" s="62"/>
      <c r="GC226" s="62"/>
      <c r="GD226" s="62"/>
      <c r="GE226" s="62"/>
      <c r="GF226" s="62"/>
      <c r="GG226" s="62"/>
      <c r="GH226" s="62"/>
      <c r="GI226" s="62"/>
      <c r="GJ226" s="62"/>
      <c r="GK226" s="62"/>
      <c r="GL226" s="62"/>
      <c r="GM226" s="62"/>
      <c r="GN226" s="62"/>
      <c r="GO226" s="62"/>
      <c r="GP226" s="62"/>
      <c r="GQ226" s="62"/>
      <c r="GR226" s="62"/>
      <c r="GS226" s="62"/>
      <c r="GT226" s="62"/>
      <c r="GU226" s="62"/>
      <c r="GV226" s="62"/>
      <c r="GW226" s="62"/>
      <c r="GX226" s="62"/>
      <c r="GY226" s="62"/>
      <c r="GZ226" s="62"/>
      <c r="HA226" s="62"/>
      <c r="HB226" s="62"/>
      <c r="HC226" s="62"/>
      <c r="HD226" s="62"/>
      <c r="HE226" s="62"/>
      <c r="HF226" s="62"/>
      <c r="HG226" s="62"/>
      <c r="HH226" s="62"/>
      <c r="HI226" s="62"/>
      <c r="HJ226" s="62"/>
      <c r="HK226" s="62"/>
      <c r="HL226" s="62"/>
      <c r="HM226" s="62"/>
      <c r="HN226" s="62"/>
      <c r="HO226" s="62"/>
      <c r="HP226" s="62"/>
      <c r="HQ226" s="62"/>
      <c r="HR226" s="62"/>
      <c r="HS226" s="62"/>
      <c r="HT226" s="62"/>
      <c r="HU226" s="62"/>
      <c r="HV226" s="62"/>
      <c r="HW226" s="62"/>
      <c r="HX226" s="62"/>
      <c r="HY226" s="62"/>
      <c r="HZ226" s="62"/>
      <c r="IA226" s="62"/>
      <c r="IB226" s="62"/>
      <c r="IC226" s="62"/>
      <c r="ID226" s="62"/>
      <c r="IE226" s="62"/>
      <c r="IF226" s="62"/>
      <c r="IG226" s="62"/>
      <c r="IH226" s="62"/>
      <c r="II226" s="62"/>
      <c r="IJ226" s="62"/>
      <c r="IK226" s="62"/>
      <c r="IL226" s="62"/>
      <c r="IM226" s="62"/>
      <c r="IN226" s="62"/>
      <c r="IO226" s="62"/>
      <c r="IP226" s="62"/>
      <c r="IQ226" s="62"/>
      <c r="IR226" s="62"/>
    </row>
    <row r="227" spans="1:252" ht="15.75" x14ac:dyDescent="0.25">
      <c r="A227" s="92"/>
      <c r="B227" s="61">
        <v>28</v>
      </c>
      <c r="C227" s="97"/>
      <c r="D227" s="31" t="s">
        <v>670</v>
      </c>
      <c r="E227" s="68" t="s">
        <v>425</v>
      </c>
      <c r="F227" s="42">
        <f>5200*12*12</f>
        <v>748800</v>
      </c>
      <c r="G227" s="42">
        <f>1800*12*2</f>
        <v>43200</v>
      </c>
      <c r="H227" s="42">
        <f>ROUND(SUM(F227+G227)*60/100,0)</f>
        <v>475200</v>
      </c>
      <c r="I227" s="42">
        <f>ROUND(SUM(F227+G227)*30/100,0)</f>
        <v>237600</v>
      </c>
      <c r="J227" s="42">
        <f>1500*12</f>
        <v>18000</v>
      </c>
      <c r="N227" s="102">
        <f>SUM(F227:M227)</f>
        <v>1522800</v>
      </c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/>
      <c r="BV227" s="62"/>
      <c r="BW227" s="62"/>
      <c r="BX227" s="62"/>
      <c r="BY227" s="62"/>
      <c r="BZ227" s="62"/>
      <c r="CA227" s="62"/>
      <c r="CB227" s="62"/>
      <c r="CC227" s="62"/>
      <c r="CD227" s="62"/>
      <c r="CE227" s="62"/>
      <c r="CF227" s="62"/>
      <c r="CG227" s="62"/>
      <c r="CH227" s="62"/>
      <c r="CI227" s="62"/>
      <c r="CJ227" s="62"/>
      <c r="CK227" s="62"/>
      <c r="CL227" s="62"/>
      <c r="CM227" s="62"/>
      <c r="CN227" s="62"/>
      <c r="CO227" s="62"/>
      <c r="CP227" s="62"/>
      <c r="CQ227" s="62"/>
      <c r="CR227" s="62"/>
      <c r="CS227" s="62"/>
      <c r="CT227" s="62"/>
      <c r="CU227" s="62"/>
      <c r="CV227" s="62"/>
      <c r="CW227" s="62"/>
      <c r="CX227" s="62"/>
      <c r="CY227" s="62"/>
      <c r="CZ227" s="62"/>
      <c r="DA227" s="62"/>
      <c r="DB227" s="62"/>
      <c r="DC227" s="62"/>
      <c r="DD227" s="62"/>
      <c r="DE227" s="62"/>
      <c r="DF227" s="62"/>
      <c r="DG227" s="62"/>
      <c r="DH227" s="62"/>
      <c r="DI227" s="62"/>
      <c r="DJ227" s="62"/>
      <c r="DK227" s="62"/>
      <c r="DL227" s="62"/>
      <c r="DM227" s="62"/>
      <c r="DN227" s="62"/>
      <c r="DO227" s="62"/>
      <c r="DP227" s="62"/>
      <c r="DQ227" s="62"/>
      <c r="DR227" s="62"/>
      <c r="DS227" s="62"/>
      <c r="DT227" s="62"/>
      <c r="DU227" s="62"/>
      <c r="DV227" s="62"/>
      <c r="DW227" s="62"/>
      <c r="DX227" s="62"/>
      <c r="DY227" s="62"/>
      <c r="DZ227" s="62"/>
      <c r="EA227" s="62"/>
      <c r="EB227" s="62"/>
      <c r="EC227" s="62"/>
      <c r="ED227" s="62"/>
      <c r="EE227" s="62"/>
      <c r="EF227" s="62"/>
      <c r="EG227" s="62"/>
      <c r="EH227" s="62"/>
      <c r="EI227" s="62"/>
      <c r="EJ227" s="62"/>
      <c r="EK227" s="62"/>
      <c r="EL227" s="62"/>
      <c r="EM227" s="62"/>
      <c r="EN227" s="62"/>
      <c r="EO227" s="62"/>
      <c r="EP227" s="62"/>
      <c r="EQ227" s="62"/>
      <c r="ER227" s="62"/>
      <c r="ES227" s="62"/>
      <c r="ET227" s="62"/>
      <c r="EU227" s="62"/>
      <c r="EV227" s="62"/>
      <c r="EW227" s="62"/>
      <c r="EX227" s="62"/>
      <c r="EY227" s="62"/>
      <c r="EZ227" s="62"/>
      <c r="FA227" s="62"/>
      <c r="FB227" s="62"/>
      <c r="FC227" s="62"/>
      <c r="FD227" s="62"/>
      <c r="FE227" s="62"/>
      <c r="FF227" s="62"/>
      <c r="FG227" s="62"/>
      <c r="FH227" s="62"/>
      <c r="FI227" s="62"/>
      <c r="FJ227" s="62"/>
      <c r="FK227" s="62"/>
      <c r="FL227" s="62"/>
      <c r="FM227" s="62"/>
      <c r="FN227" s="62"/>
      <c r="FO227" s="62"/>
      <c r="FP227" s="62"/>
      <c r="FQ227" s="62"/>
      <c r="FR227" s="62"/>
      <c r="FS227" s="62"/>
      <c r="FT227" s="62"/>
      <c r="FU227" s="62"/>
      <c r="FV227" s="62"/>
      <c r="FW227" s="62"/>
      <c r="FX227" s="62"/>
      <c r="FY227" s="62"/>
      <c r="FZ227" s="62"/>
      <c r="GA227" s="62"/>
      <c r="GB227" s="62"/>
      <c r="GC227" s="62"/>
      <c r="GD227" s="62"/>
      <c r="GE227" s="62"/>
      <c r="GF227" s="62"/>
      <c r="GG227" s="62"/>
      <c r="GH227" s="62"/>
      <c r="GI227" s="62"/>
      <c r="GJ227" s="62"/>
      <c r="GK227" s="62"/>
      <c r="GL227" s="62"/>
      <c r="GM227" s="62"/>
      <c r="GN227" s="62"/>
      <c r="GO227" s="62"/>
      <c r="GP227" s="62"/>
      <c r="GQ227" s="62"/>
      <c r="GR227" s="62"/>
      <c r="GS227" s="62"/>
      <c r="GT227" s="62"/>
      <c r="GU227" s="62"/>
      <c r="GV227" s="62"/>
      <c r="GW227" s="62"/>
      <c r="GX227" s="62"/>
      <c r="GY227" s="62"/>
      <c r="GZ227" s="62"/>
      <c r="HA227" s="62"/>
      <c r="HB227" s="62"/>
      <c r="HC227" s="62"/>
      <c r="HD227" s="62"/>
      <c r="HE227" s="62"/>
      <c r="HF227" s="62"/>
      <c r="HG227" s="62"/>
      <c r="HH227" s="62"/>
      <c r="HI227" s="62"/>
      <c r="HJ227" s="62"/>
      <c r="HK227" s="62"/>
      <c r="HL227" s="62"/>
      <c r="HM227" s="62"/>
      <c r="HN227" s="62"/>
      <c r="HO227" s="62"/>
      <c r="HP227" s="62"/>
      <c r="HQ227" s="62"/>
      <c r="HR227" s="62"/>
      <c r="HS227" s="62"/>
      <c r="HT227" s="62"/>
      <c r="HU227" s="62"/>
      <c r="HV227" s="62"/>
      <c r="HW227" s="62"/>
      <c r="HX227" s="62"/>
      <c r="HY227" s="62"/>
      <c r="HZ227" s="62"/>
      <c r="IA227" s="62"/>
      <c r="IB227" s="62"/>
      <c r="IC227" s="62"/>
      <c r="ID227" s="62"/>
      <c r="IE227" s="62"/>
      <c r="IF227" s="62"/>
      <c r="IG227" s="62"/>
      <c r="IH227" s="62"/>
      <c r="II227" s="62"/>
      <c r="IJ227" s="62"/>
      <c r="IK227" s="62"/>
      <c r="IL227" s="62"/>
      <c r="IM227" s="62"/>
      <c r="IN227" s="62"/>
      <c r="IO227" s="62"/>
      <c r="IP227" s="62"/>
      <c r="IQ227" s="62"/>
      <c r="IR227" s="62"/>
    </row>
    <row r="228" spans="1:252" ht="15.75" x14ac:dyDescent="0.25">
      <c r="A228" s="92"/>
      <c r="B228" s="141"/>
      <c r="C228" s="97"/>
      <c r="D228" s="31"/>
      <c r="E228" s="68"/>
      <c r="N228" s="10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  <c r="BQ228" s="62"/>
      <c r="BR228" s="62"/>
      <c r="BS228" s="62"/>
      <c r="BT228" s="62"/>
      <c r="BU228" s="62"/>
      <c r="BV228" s="62"/>
      <c r="BW228" s="62"/>
      <c r="BX228" s="62"/>
      <c r="BY228" s="62"/>
      <c r="BZ228" s="62"/>
      <c r="CA228" s="62"/>
      <c r="CB228" s="62"/>
      <c r="CC228" s="62"/>
      <c r="CD228" s="62"/>
      <c r="CE228" s="62"/>
      <c r="CF228" s="62"/>
      <c r="CG228" s="62"/>
      <c r="CH228" s="62"/>
      <c r="CI228" s="62"/>
      <c r="CJ228" s="62"/>
      <c r="CK228" s="62"/>
      <c r="CL228" s="62"/>
      <c r="CM228" s="62"/>
      <c r="CN228" s="62"/>
      <c r="CO228" s="62"/>
      <c r="CP228" s="62"/>
      <c r="CQ228" s="62"/>
      <c r="CR228" s="62"/>
      <c r="CS228" s="62"/>
      <c r="CT228" s="62"/>
      <c r="CU228" s="62"/>
      <c r="CV228" s="62"/>
      <c r="CW228" s="62"/>
      <c r="CX228" s="62"/>
      <c r="CY228" s="62"/>
      <c r="CZ228" s="62"/>
      <c r="DA228" s="62"/>
      <c r="DB228" s="62"/>
      <c r="DC228" s="62"/>
      <c r="DD228" s="62"/>
      <c r="DE228" s="62"/>
      <c r="DF228" s="62"/>
      <c r="DG228" s="62"/>
      <c r="DH228" s="62"/>
      <c r="DI228" s="62"/>
      <c r="DJ228" s="62"/>
      <c r="DK228" s="62"/>
      <c r="DL228" s="62"/>
      <c r="DM228" s="62"/>
      <c r="DN228" s="62"/>
      <c r="DO228" s="62"/>
      <c r="DP228" s="62"/>
      <c r="DQ228" s="62"/>
      <c r="DR228" s="62"/>
      <c r="DS228" s="62"/>
      <c r="DT228" s="62"/>
      <c r="DU228" s="62"/>
      <c r="DV228" s="62"/>
      <c r="DW228" s="62"/>
      <c r="DX228" s="62"/>
      <c r="DY228" s="62"/>
      <c r="DZ228" s="62"/>
      <c r="EA228" s="62"/>
      <c r="EB228" s="62"/>
      <c r="EC228" s="62"/>
      <c r="ED228" s="62"/>
      <c r="EE228" s="62"/>
      <c r="EF228" s="62"/>
      <c r="EG228" s="62"/>
      <c r="EH228" s="62"/>
      <c r="EI228" s="62"/>
      <c r="EJ228" s="62"/>
      <c r="EK228" s="62"/>
      <c r="EL228" s="62"/>
      <c r="EM228" s="62"/>
      <c r="EN228" s="62"/>
      <c r="EO228" s="62"/>
      <c r="EP228" s="62"/>
      <c r="EQ228" s="62"/>
      <c r="ER228" s="62"/>
      <c r="ES228" s="62"/>
      <c r="ET228" s="62"/>
      <c r="EU228" s="62"/>
      <c r="EV228" s="62"/>
      <c r="EW228" s="62"/>
      <c r="EX228" s="62"/>
      <c r="EY228" s="62"/>
      <c r="EZ228" s="62"/>
      <c r="FA228" s="62"/>
      <c r="FB228" s="62"/>
      <c r="FC228" s="62"/>
      <c r="FD228" s="62"/>
      <c r="FE228" s="62"/>
      <c r="FF228" s="62"/>
      <c r="FG228" s="62"/>
      <c r="FH228" s="62"/>
      <c r="FI228" s="62"/>
      <c r="FJ228" s="62"/>
      <c r="FK228" s="62"/>
      <c r="FL228" s="62"/>
      <c r="FM228" s="62"/>
      <c r="FN228" s="62"/>
      <c r="FO228" s="62"/>
      <c r="FP228" s="62"/>
      <c r="FQ228" s="62"/>
      <c r="FR228" s="62"/>
      <c r="FS228" s="62"/>
      <c r="FT228" s="62"/>
      <c r="FU228" s="62"/>
      <c r="FV228" s="62"/>
      <c r="FW228" s="62"/>
      <c r="FX228" s="62"/>
      <c r="FY228" s="62"/>
      <c r="FZ228" s="62"/>
      <c r="GA228" s="62"/>
      <c r="GB228" s="62"/>
      <c r="GC228" s="62"/>
      <c r="GD228" s="62"/>
      <c r="GE228" s="62"/>
      <c r="GF228" s="62"/>
      <c r="GG228" s="62"/>
      <c r="GH228" s="62"/>
      <c r="GI228" s="62"/>
      <c r="GJ228" s="62"/>
      <c r="GK228" s="62"/>
      <c r="GL228" s="62"/>
      <c r="GM228" s="62"/>
      <c r="GN228" s="62"/>
      <c r="GO228" s="62"/>
      <c r="GP228" s="62"/>
      <c r="GQ228" s="62"/>
      <c r="GR228" s="62"/>
      <c r="GS228" s="62"/>
      <c r="GT228" s="62"/>
      <c r="GU228" s="62"/>
      <c r="GV228" s="62"/>
      <c r="GW228" s="62"/>
      <c r="GX228" s="62"/>
      <c r="GY228" s="62"/>
      <c r="GZ228" s="62"/>
      <c r="HA228" s="62"/>
      <c r="HB228" s="62"/>
      <c r="HC228" s="62"/>
      <c r="HD228" s="62"/>
      <c r="HE228" s="62"/>
      <c r="HF228" s="62"/>
      <c r="HG228" s="62"/>
      <c r="HH228" s="62"/>
      <c r="HI228" s="62"/>
      <c r="HJ228" s="62"/>
      <c r="HK228" s="62"/>
      <c r="HL228" s="62"/>
      <c r="HM228" s="62"/>
      <c r="HN228" s="62"/>
      <c r="HO228" s="62"/>
      <c r="HP228" s="62"/>
      <c r="HQ228" s="62"/>
      <c r="HR228" s="62"/>
      <c r="HS228" s="62"/>
      <c r="HT228" s="62"/>
      <c r="HU228" s="62"/>
      <c r="HV228" s="62"/>
      <c r="HW228" s="62"/>
      <c r="HX228" s="62"/>
      <c r="HY228" s="62"/>
      <c r="HZ228" s="62"/>
      <c r="IA228" s="62"/>
      <c r="IB228" s="62"/>
      <c r="IC228" s="62"/>
      <c r="ID228" s="62"/>
      <c r="IE228" s="62"/>
      <c r="IF228" s="62"/>
      <c r="IG228" s="62"/>
      <c r="IH228" s="62"/>
      <c r="II228" s="62"/>
      <c r="IJ228" s="62"/>
      <c r="IK228" s="62"/>
      <c r="IL228" s="62"/>
      <c r="IM228" s="62"/>
      <c r="IN228" s="62"/>
      <c r="IO228" s="62"/>
      <c r="IP228" s="62"/>
      <c r="IQ228" s="62"/>
      <c r="IR228" s="62"/>
    </row>
    <row r="229" spans="1:252" ht="15.75" x14ac:dyDescent="0.25">
      <c r="A229" s="92"/>
      <c r="B229" s="141">
        <v>29</v>
      </c>
      <c r="C229" s="97"/>
      <c r="D229" s="68" t="s">
        <v>508</v>
      </c>
      <c r="E229" s="68" t="s">
        <v>423</v>
      </c>
      <c r="F229" s="42">
        <f>5200*12</f>
        <v>62400</v>
      </c>
      <c r="G229" s="42">
        <f>1800*12</f>
        <v>21600</v>
      </c>
      <c r="H229" s="42">
        <f>ROUND(SUM(F229+G229)*60/100,0)</f>
        <v>50400</v>
      </c>
      <c r="I229" s="42">
        <f>ROUND(SUM(F229+G229)*30/100,0)</f>
        <v>25200</v>
      </c>
      <c r="J229" s="42">
        <f>1500*12</f>
        <v>18000</v>
      </c>
      <c r="N229" s="102">
        <f>SUM(F229:M229)</f>
        <v>177600</v>
      </c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  <c r="BG229" s="62"/>
      <c r="BH229" s="62"/>
      <c r="BI229" s="62"/>
      <c r="BJ229" s="62"/>
      <c r="BK229" s="62"/>
      <c r="BL229" s="62"/>
      <c r="BM229" s="62"/>
      <c r="BN229" s="62"/>
      <c r="BO229" s="62"/>
      <c r="BP229" s="62"/>
      <c r="BQ229" s="62"/>
      <c r="BR229" s="62"/>
      <c r="BS229" s="62"/>
      <c r="BT229" s="62"/>
      <c r="BU229" s="62"/>
      <c r="BV229" s="62"/>
      <c r="BW229" s="62"/>
      <c r="BX229" s="62"/>
      <c r="BY229" s="62"/>
      <c r="BZ229" s="62"/>
      <c r="CA229" s="62"/>
      <c r="CB229" s="62"/>
      <c r="CC229" s="62"/>
      <c r="CD229" s="62"/>
      <c r="CE229" s="62"/>
      <c r="CF229" s="62"/>
      <c r="CG229" s="62"/>
      <c r="CH229" s="62"/>
      <c r="CI229" s="62"/>
      <c r="CJ229" s="62"/>
      <c r="CK229" s="62"/>
      <c r="CL229" s="62"/>
      <c r="CM229" s="62"/>
      <c r="CN229" s="62"/>
      <c r="CO229" s="62"/>
      <c r="CP229" s="62"/>
      <c r="CQ229" s="62"/>
      <c r="CR229" s="62"/>
      <c r="CS229" s="62"/>
      <c r="CT229" s="62"/>
      <c r="CU229" s="62"/>
      <c r="CV229" s="62"/>
      <c r="CW229" s="62"/>
      <c r="CX229" s="62"/>
      <c r="CY229" s="62"/>
      <c r="CZ229" s="62"/>
      <c r="DA229" s="62"/>
      <c r="DB229" s="62"/>
      <c r="DC229" s="62"/>
      <c r="DD229" s="62"/>
      <c r="DE229" s="62"/>
      <c r="DF229" s="62"/>
      <c r="DG229" s="62"/>
      <c r="DH229" s="62"/>
      <c r="DI229" s="62"/>
      <c r="DJ229" s="62"/>
      <c r="DK229" s="62"/>
      <c r="DL229" s="62"/>
      <c r="DM229" s="62"/>
      <c r="DN229" s="62"/>
      <c r="DO229" s="62"/>
      <c r="DP229" s="62"/>
      <c r="DQ229" s="62"/>
      <c r="DR229" s="62"/>
      <c r="DS229" s="62"/>
      <c r="DT229" s="62"/>
      <c r="DU229" s="62"/>
      <c r="DV229" s="62"/>
      <c r="DW229" s="62"/>
      <c r="DX229" s="62"/>
      <c r="DY229" s="62"/>
      <c r="DZ229" s="62"/>
      <c r="EA229" s="62"/>
      <c r="EB229" s="62"/>
      <c r="EC229" s="62"/>
      <c r="ED229" s="62"/>
      <c r="EE229" s="62"/>
      <c r="EF229" s="62"/>
      <c r="EG229" s="62"/>
      <c r="EH229" s="62"/>
      <c r="EI229" s="62"/>
      <c r="EJ229" s="62"/>
      <c r="EK229" s="62"/>
      <c r="EL229" s="62"/>
      <c r="EM229" s="62"/>
      <c r="EN229" s="62"/>
      <c r="EO229" s="62"/>
      <c r="EP229" s="62"/>
      <c r="EQ229" s="62"/>
      <c r="ER229" s="62"/>
      <c r="ES229" s="62"/>
      <c r="ET229" s="62"/>
      <c r="EU229" s="62"/>
      <c r="EV229" s="62"/>
      <c r="EW229" s="62"/>
      <c r="EX229" s="62"/>
      <c r="EY229" s="62"/>
      <c r="EZ229" s="62"/>
      <c r="FA229" s="62"/>
      <c r="FB229" s="62"/>
      <c r="FC229" s="62"/>
      <c r="FD229" s="62"/>
      <c r="FE229" s="62"/>
      <c r="FF229" s="62"/>
      <c r="FG229" s="62"/>
      <c r="FH229" s="62"/>
      <c r="FI229" s="62"/>
      <c r="FJ229" s="62"/>
      <c r="FK229" s="62"/>
      <c r="FL229" s="62"/>
      <c r="FM229" s="62"/>
      <c r="FN229" s="62"/>
      <c r="FO229" s="62"/>
      <c r="FP229" s="62"/>
      <c r="FQ229" s="62"/>
      <c r="FR229" s="62"/>
      <c r="FS229" s="62"/>
      <c r="FT229" s="62"/>
      <c r="FU229" s="62"/>
      <c r="FV229" s="62"/>
      <c r="FW229" s="62"/>
      <c r="FX229" s="62"/>
      <c r="FY229" s="62"/>
      <c r="FZ229" s="62"/>
      <c r="GA229" s="62"/>
      <c r="GB229" s="62"/>
      <c r="GC229" s="62"/>
      <c r="GD229" s="62"/>
      <c r="GE229" s="62"/>
      <c r="GF229" s="62"/>
      <c r="GG229" s="62"/>
      <c r="GH229" s="62"/>
      <c r="GI229" s="62"/>
      <c r="GJ229" s="62"/>
      <c r="GK229" s="62"/>
      <c r="GL229" s="62"/>
      <c r="GM229" s="62"/>
      <c r="GN229" s="62"/>
      <c r="GO229" s="62"/>
      <c r="GP229" s="62"/>
      <c r="GQ229" s="62"/>
      <c r="GR229" s="62"/>
      <c r="GS229" s="62"/>
      <c r="GT229" s="62"/>
      <c r="GU229" s="62"/>
      <c r="GV229" s="62"/>
      <c r="GW229" s="62"/>
      <c r="GX229" s="62"/>
      <c r="GY229" s="62"/>
      <c r="GZ229" s="62"/>
      <c r="HA229" s="62"/>
      <c r="HB229" s="62"/>
      <c r="HC229" s="62"/>
      <c r="HD229" s="62"/>
      <c r="HE229" s="62"/>
      <c r="HF229" s="62"/>
      <c r="HG229" s="62"/>
      <c r="HH229" s="62"/>
      <c r="HI229" s="62"/>
      <c r="HJ229" s="62"/>
      <c r="HK229" s="62"/>
      <c r="HL229" s="62"/>
      <c r="HM229" s="62"/>
      <c r="HN229" s="62"/>
      <c r="HO229" s="62"/>
      <c r="HP229" s="62"/>
      <c r="HQ229" s="62"/>
      <c r="HR229" s="62"/>
      <c r="HS229" s="62"/>
      <c r="HT229" s="62"/>
      <c r="HU229" s="62"/>
      <c r="HV229" s="62"/>
      <c r="HW229" s="62"/>
      <c r="HX229" s="62"/>
      <c r="HY229" s="62"/>
      <c r="HZ229" s="62"/>
      <c r="IA229" s="62"/>
      <c r="IB229" s="62"/>
      <c r="IC229" s="62"/>
      <c r="ID229" s="62"/>
      <c r="IE229" s="62"/>
      <c r="IF229" s="62"/>
      <c r="IG229" s="62"/>
      <c r="IH229" s="62"/>
      <c r="II229" s="62"/>
      <c r="IJ229" s="62"/>
      <c r="IK229" s="62"/>
      <c r="IL229" s="62"/>
      <c r="IM229" s="62"/>
      <c r="IN229" s="62"/>
      <c r="IO229" s="62"/>
      <c r="IP229" s="62"/>
      <c r="IQ229" s="62"/>
      <c r="IR229" s="62"/>
    </row>
    <row r="230" spans="1:252" ht="15.75" x14ac:dyDescent="0.25">
      <c r="A230" s="92"/>
      <c r="B230" s="141"/>
      <c r="C230" s="97"/>
      <c r="D230" s="31"/>
      <c r="E230" s="31"/>
      <c r="N230" s="10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62"/>
      <c r="BR230" s="62"/>
      <c r="BS230" s="62"/>
      <c r="BT230" s="62"/>
      <c r="BU230" s="62"/>
      <c r="BV230" s="62"/>
      <c r="BW230" s="62"/>
      <c r="BX230" s="62"/>
      <c r="BY230" s="62"/>
      <c r="BZ230" s="62"/>
      <c r="CA230" s="62"/>
      <c r="CB230" s="62"/>
      <c r="CC230" s="62"/>
      <c r="CD230" s="62"/>
      <c r="CE230" s="62"/>
      <c r="CF230" s="62"/>
      <c r="CG230" s="62"/>
      <c r="CH230" s="62"/>
      <c r="CI230" s="62"/>
      <c r="CJ230" s="62"/>
      <c r="CK230" s="62"/>
      <c r="CL230" s="62"/>
      <c r="CM230" s="62"/>
      <c r="CN230" s="62"/>
      <c r="CO230" s="62"/>
      <c r="CP230" s="62"/>
      <c r="CQ230" s="62"/>
      <c r="CR230" s="62"/>
      <c r="CS230" s="62"/>
      <c r="CT230" s="62"/>
      <c r="CU230" s="62"/>
      <c r="CV230" s="62"/>
      <c r="CW230" s="62"/>
      <c r="CX230" s="62"/>
      <c r="CY230" s="62"/>
      <c r="CZ230" s="62"/>
      <c r="DA230" s="62"/>
      <c r="DB230" s="62"/>
      <c r="DC230" s="62"/>
      <c r="DD230" s="62"/>
      <c r="DE230" s="62"/>
      <c r="DF230" s="62"/>
      <c r="DG230" s="62"/>
      <c r="DH230" s="62"/>
      <c r="DI230" s="62"/>
      <c r="DJ230" s="62"/>
      <c r="DK230" s="62"/>
      <c r="DL230" s="62"/>
      <c r="DM230" s="62"/>
      <c r="DN230" s="62"/>
      <c r="DO230" s="62"/>
      <c r="DP230" s="62"/>
      <c r="DQ230" s="62"/>
      <c r="DR230" s="62"/>
      <c r="DS230" s="62"/>
      <c r="DT230" s="62"/>
      <c r="DU230" s="62"/>
      <c r="DV230" s="62"/>
      <c r="DW230" s="62"/>
      <c r="DX230" s="62"/>
      <c r="DY230" s="62"/>
      <c r="DZ230" s="62"/>
      <c r="EA230" s="62"/>
      <c r="EB230" s="62"/>
      <c r="EC230" s="62"/>
      <c r="ED230" s="62"/>
      <c r="EE230" s="62"/>
      <c r="EF230" s="62"/>
      <c r="EG230" s="62"/>
      <c r="EH230" s="62"/>
      <c r="EI230" s="62"/>
      <c r="EJ230" s="62"/>
      <c r="EK230" s="62"/>
      <c r="EL230" s="62"/>
      <c r="EM230" s="62"/>
      <c r="EN230" s="62"/>
      <c r="EO230" s="62"/>
      <c r="EP230" s="62"/>
      <c r="EQ230" s="62"/>
      <c r="ER230" s="62"/>
      <c r="ES230" s="62"/>
      <c r="ET230" s="62"/>
      <c r="EU230" s="62"/>
      <c r="EV230" s="62"/>
      <c r="EW230" s="62"/>
      <c r="EX230" s="62"/>
      <c r="EY230" s="62"/>
      <c r="EZ230" s="62"/>
      <c r="FA230" s="62"/>
      <c r="FB230" s="62"/>
      <c r="FC230" s="62"/>
      <c r="FD230" s="62"/>
      <c r="FE230" s="62"/>
      <c r="FF230" s="62"/>
      <c r="FG230" s="62"/>
      <c r="FH230" s="62"/>
      <c r="FI230" s="62"/>
      <c r="FJ230" s="62"/>
      <c r="FK230" s="62"/>
      <c r="FL230" s="62"/>
      <c r="FM230" s="62"/>
      <c r="FN230" s="62"/>
      <c r="FO230" s="62"/>
      <c r="FP230" s="62"/>
      <c r="FQ230" s="62"/>
      <c r="FR230" s="62"/>
      <c r="FS230" s="62"/>
      <c r="FT230" s="62"/>
      <c r="FU230" s="62"/>
      <c r="FV230" s="62"/>
      <c r="FW230" s="62"/>
      <c r="FX230" s="62"/>
      <c r="FY230" s="62"/>
      <c r="FZ230" s="62"/>
      <c r="GA230" s="62"/>
      <c r="GB230" s="62"/>
      <c r="GC230" s="62"/>
      <c r="GD230" s="62"/>
      <c r="GE230" s="62"/>
      <c r="GF230" s="62"/>
      <c r="GG230" s="62"/>
      <c r="GH230" s="62"/>
      <c r="GI230" s="62"/>
      <c r="GJ230" s="62"/>
      <c r="GK230" s="62"/>
      <c r="GL230" s="62"/>
      <c r="GM230" s="62"/>
      <c r="GN230" s="62"/>
      <c r="GO230" s="62"/>
      <c r="GP230" s="62"/>
      <c r="GQ230" s="62"/>
      <c r="GR230" s="62"/>
      <c r="GS230" s="62"/>
      <c r="GT230" s="62"/>
      <c r="GU230" s="62"/>
      <c r="GV230" s="62"/>
      <c r="GW230" s="62"/>
      <c r="GX230" s="62"/>
      <c r="GY230" s="62"/>
      <c r="GZ230" s="62"/>
      <c r="HA230" s="62"/>
      <c r="HB230" s="62"/>
      <c r="HC230" s="62"/>
      <c r="HD230" s="62"/>
      <c r="HE230" s="62"/>
      <c r="HF230" s="62"/>
      <c r="HG230" s="62"/>
      <c r="HH230" s="62"/>
      <c r="HI230" s="62"/>
      <c r="HJ230" s="62"/>
      <c r="HK230" s="62"/>
      <c r="HL230" s="62"/>
      <c r="HM230" s="62"/>
      <c r="HN230" s="62"/>
      <c r="HO230" s="62"/>
      <c r="HP230" s="62"/>
      <c r="HQ230" s="62"/>
      <c r="HR230" s="62"/>
      <c r="HS230" s="62"/>
      <c r="HT230" s="62"/>
      <c r="HU230" s="62"/>
      <c r="HV230" s="62"/>
      <c r="HW230" s="62"/>
      <c r="HX230" s="62"/>
      <c r="HY230" s="62"/>
      <c r="HZ230" s="62"/>
      <c r="IA230" s="62"/>
      <c r="IB230" s="62"/>
      <c r="IC230" s="62"/>
      <c r="ID230" s="62"/>
      <c r="IE230" s="62"/>
      <c r="IF230" s="62"/>
      <c r="IG230" s="62"/>
      <c r="IH230" s="62"/>
      <c r="II230" s="62"/>
      <c r="IJ230" s="62"/>
      <c r="IK230" s="62"/>
      <c r="IL230" s="62"/>
      <c r="IM230" s="62"/>
      <c r="IN230" s="62"/>
      <c r="IO230" s="62"/>
      <c r="IP230" s="62"/>
      <c r="IQ230" s="62"/>
      <c r="IR230" s="62"/>
    </row>
    <row r="231" spans="1:252" ht="15.75" x14ac:dyDescent="0.25">
      <c r="A231" s="92"/>
      <c r="B231" s="141">
        <v>30</v>
      </c>
      <c r="C231" s="97"/>
      <c r="D231" s="68" t="s">
        <v>402</v>
      </c>
      <c r="E231" s="68" t="s">
        <v>415</v>
      </c>
      <c r="F231" s="42">
        <f>5200*12</f>
        <v>62400</v>
      </c>
      <c r="G231" s="42">
        <f>1800*12*2</f>
        <v>43200</v>
      </c>
      <c r="H231" s="42">
        <f>ROUND(SUM(F231+G231)*60/100,0)</f>
        <v>63360</v>
      </c>
      <c r="I231" s="42">
        <f>ROUND(SUM(F231+G231)*30/100,0)</f>
        <v>31680</v>
      </c>
      <c r="J231" s="42">
        <f>1500*12</f>
        <v>18000</v>
      </c>
      <c r="N231" s="102">
        <f>SUM(F231:M231)</f>
        <v>218640</v>
      </c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AZ231" s="62"/>
      <c r="BA231" s="62"/>
      <c r="BB231" s="62"/>
      <c r="BC231" s="62"/>
      <c r="BD231" s="62"/>
      <c r="BE231" s="62"/>
      <c r="BF231" s="62"/>
      <c r="BG231" s="62"/>
      <c r="BH231" s="62"/>
      <c r="BI231" s="62"/>
      <c r="BJ231" s="62"/>
      <c r="BK231" s="62"/>
      <c r="BL231" s="62"/>
      <c r="BM231" s="62"/>
      <c r="BN231" s="62"/>
      <c r="BO231" s="62"/>
      <c r="BP231" s="62"/>
      <c r="BQ231" s="62"/>
      <c r="BR231" s="62"/>
      <c r="BS231" s="62"/>
      <c r="BT231" s="62"/>
      <c r="BU231" s="62"/>
      <c r="BV231" s="62"/>
      <c r="BW231" s="62"/>
      <c r="BX231" s="62"/>
      <c r="BY231" s="62"/>
      <c r="BZ231" s="62"/>
      <c r="CA231" s="62"/>
      <c r="CB231" s="62"/>
      <c r="CC231" s="62"/>
      <c r="CD231" s="62"/>
      <c r="CE231" s="62"/>
      <c r="CF231" s="62"/>
      <c r="CG231" s="62"/>
      <c r="CH231" s="62"/>
      <c r="CI231" s="62"/>
      <c r="CJ231" s="62"/>
      <c r="CK231" s="62"/>
      <c r="CL231" s="62"/>
      <c r="CM231" s="62"/>
      <c r="CN231" s="62"/>
      <c r="CO231" s="62"/>
      <c r="CP231" s="62"/>
      <c r="CQ231" s="62"/>
      <c r="CR231" s="62"/>
      <c r="CS231" s="62"/>
      <c r="CT231" s="62"/>
      <c r="CU231" s="62"/>
      <c r="CV231" s="62"/>
      <c r="CW231" s="62"/>
      <c r="CX231" s="62"/>
      <c r="CY231" s="62"/>
      <c r="CZ231" s="62"/>
      <c r="DA231" s="62"/>
      <c r="DB231" s="62"/>
      <c r="DC231" s="62"/>
      <c r="DD231" s="62"/>
      <c r="DE231" s="62"/>
      <c r="DF231" s="62"/>
      <c r="DG231" s="62"/>
      <c r="DH231" s="62"/>
      <c r="DI231" s="62"/>
      <c r="DJ231" s="62"/>
      <c r="DK231" s="62"/>
      <c r="DL231" s="62"/>
      <c r="DM231" s="62"/>
      <c r="DN231" s="62"/>
      <c r="DO231" s="62"/>
      <c r="DP231" s="62"/>
      <c r="DQ231" s="62"/>
      <c r="DR231" s="62"/>
      <c r="DS231" s="62"/>
      <c r="DT231" s="62"/>
      <c r="DU231" s="62"/>
      <c r="DV231" s="62"/>
      <c r="DW231" s="62"/>
      <c r="DX231" s="62"/>
      <c r="DY231" s="62"/>
      <c r="DZ231" s="62"/>
      <c r="EA231" s="62"/>
      <c r="EB231" s="62"/>
      <c r="EC231" s="62"/>
      <c r="ED231" s="62"/>
      <c r="EE231" s="62"/>
      <c r="EF231" s="62"/>
      <c r="EG231" s="62"/>
      <c r="EH231" s="62"/>
      <c r="EI231" s="62"/>
      <c r="EJ231" s="62"/>
      <c r="EK231" s="62"/>
      <c r="EL231" s="62"/>
      <c r="EM231" s="62"/>
      <c r="EN231" s="62"/>
      <c r="EO231" s="62"/>
      <c r="EP231" s="62"/>
      <c r="EQ231" s="62"/>
      <c r="ER231" s="62"/>
      <c r="ES231" s="62"/>
      <c r="ET231" s="62"/>
      <c r="EU231" s="62"/>
      <c r="EV231" s="62"/>
      <c r="EW231" s="62"/>
      <c r="EX231" s="62"/>
      <c r="EY231" s="62"/>
      <c r="EZ231" s="62"/>
      <c r="FA231" s="62"/>
      <c r="FB231" s="62"/>
      <c r="FC231" s="62"/>
      <c r="FD231" s="62"/>
      <c r="FE231" s="62"/>
      <c r="FF231" s="62"/>
      <c r="FG231" s="62"/>
      <c r="FH231" s="62"/>
      <c r="FI231" s="62"/>
      <c r="FJ231" s="62"/>
      <c r="FK231" s="62"/>
      <c r="FL231" s="62"/>
      <c r="FM231" s="62"/>
      <c r="FN231" s="62"/>
      <c r="FO231" s="62"/>
      <c r="FP231" s="62"/>
      <c r="FQ231" s="62"/>
      <c r="FR231" s="62"/>
      <c r="FS231" s="62"/>
      <c r="FT231" s="62"/>
      <c r="FU231" s="62"/>
      <c r="FV231" s="62"/>
      <c r="FW231" s="62"/>
      <c r="FX231" s="62"/>
      <c r="FY231" s="62"/>
      <c r="FZ231" s="62"/>
      <c r="GA231" s="62"/>
      <c r="GB231" s="62"/>
      <c r="GC231" s="62"/>
      <c r="GD231" s="62"/>
      <c r="GE231" s="62"/>
      <c r="GF231" s="62"/>
      <c r="GG231" s="62"/>
      <c r="GH231" s="62"/>
      <c r="GI231" s="62"/>
      <c r="GJ231" s="62"/>
      <c r="GK231" s="62"/>
      <c r="GL231" s="62"/>
      <c r="GM231" s="62"/>
      <c r="GN231" s="62"/>
      <c r="GO231" s="62"/>
      <c r="GP231" s="62"/>
      <c r="GQ231" s="62"/>
      <c r="GR231" s="62"/>
      <c r="GS231" s="62"/>
      <c r="GT231" s="62"/>
      <c r="GU231" s="62"/>
      <c r="GV231" s="62"/>
      <c r="GW231" s="62"/>
      <c r="GX231" s="62"/>
      <c r="GY231" s="62"/>
      <c r="GZ231" s="62"/>
      <c r="HA231" s="62"/>
      <c r="HB231" s="62"/>
      <c r="HC231" s="62"/>
      <c r="HD231" s="62"/>
      <c r="HE231" s="62"/>
      <c r="HF231" s="62"/>
      <c r="HG231" s="62"/>
      <c r="HH231" s="62"/>
      <c r="HI231" s="62"/>
      <c r="HJ231" s="62"/>
      <c r="HK231" s="62"/>
      <c r="HL231" s="62"/>
      <c r="HM231" s="62"/>
      <c r="HN231" s="62"/>
      <c r="HO231" s="62"/>
      <c r="HP231" s="62"/>
      <c r="HQ231" s="62"/>
      <c r="HR231" s="62"/>
      <c r="HS231" s="62"/>
      <c r="HT231" s="62"/>
      <c r="HU231" s="62"/>
      <c r="HV231" s="62"/>
      <c r="HW231" s="62"/>
      <c r="HX231" s="62"/>
      <c r="HY231" s="62"/>
      <c r="HZ231" s="62"/>
      <c r="IA231" s="62"/>
      <c r="IB231" s="62"/>
      <c r="IC231" s="62"/>
      <c r="ID231" s="62"/>
      <c r="IE231" s="62"/>
      <c r="IF231" s="62"/>
      <c r="IG231" s="62"/>
      <c r="IH231" s="62"/>
      <c r="II231" s="62"/>
      <c r="IJ231" s="62"/>
      <c r="IK231" s="62"/>
      <c r="IL231" s="62"/>
      <c r="IM231" s="62"/>
      <c r="IN231" s="62"/>
      <c r="IO231" s="62"/>
      <c r="IP231" s="62"/>
      <c r="IQ231" s="62"/>
      <c r="IR231" s="62"/>
    </row>
    <row r="232" spans="1:252" ht="15.75" x14ac:dyDescent="0.25">
      <c r="A232" s="92"/>
      <c r="B232" s="141"/>
      <c r="C232" s="97"/>
      <c r="D232" s="68"/>
      <c r="E232" s="68"/>
      <c r="N232" s="10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  <c r="BN232" s="62"/>
      <c r="BO232" s="62"/>
      <c r="BP232" s="62"/>
      <c r="BQ232" s="62"/>
      <c r="BR232" s="62"/>
      <c r="BS232" s="62"/>
      <c r="BT232" s="62"/>
      <c r="BU232" s="62"/>
      <c r="BV232" s="62"/>
      <c r="BW232" s="62"/>
      <c r="BX232" s="62"/>
      <c r="BY232" s="62"/>
      <c r="BZ232" s="62"/>
      <c r="CA232" s="62"/>
      <c r="CB232" s="62"/>
      <c r="CC232" s="62"/>
      <c r="CD232" s="62"/>
      <c r="CE232" s="62"/>
      <c r="CF232" s="62"/>
      <c r="CG232" s="62"/>
      <c r="CH232" s="62"/>
      <c r="CI232" s="62"/>
      <c r="CJ232" s="62"/>
      <c r="CK232" s="62"/>
      <c r="CL232" s="62"/>
      <c r="CM232" s="62"/>
      <c r="CN232" s="62"/>
      <c r="CO232" s="62"/>
      <c r="CP232" s="62"/>
      <c r="CQ232" s="62"/>
      <c r="CR232" s="62"/>
      <c r="CS232" s="62"/>
      <c r="CT232" s="62"/>
      <c r="CU232" s="62"/>
      <c r="CV232" s="62"/>
      <c r="CW232" s="62"/>
      <c r="CX232" s="62"/>
      <c r="CY232" s="62"/>
      <c r="CZ232" s="62"/>
      <c r="DA232" s="62"/>
      <c r="DB232" s="62"/>
      <c r="DC232" s="62"/>
      <c r="DD232" s="62"/>
      <c r="DE232" s="62"/>
      <c r="DF232" s="62"/>
      <c r="DG232" s="62"/>
      <c r="DH232" s="62"/>
      <c r="DI232" s="62"/>
      <c r="DJ232" s="62"/>
      <c r="DK232" s="62"/>
      <c r="DL232" s="62"/>
      <c r="DM232" s="62"/>
      <c r="DN232" s="62"/>
      <c r="DO232" s="62"/>
      <c r="DP232" s="62"/>
      <c r="DQ232" s="62"/>
      <c r="DR232" s="62"/>
      <c r="DS232" s="62"/>
      <c r="DT232" s="62"/>
      <c r="DU232" s="62"/>
      <c r="DV232" s="62"/>
      <c r="DW232" s="62"/>
      <c r="DX232" s="62"/>
      <c r="DY232" s="62"/>
      <c r="DZ232" s="62"/>
      <c r="EA232" s="62"/>
      <c r="EB232" s="62"/>
      <c r="EC232" s="62"/>
      <c r="ED232" s="62"/>
      <c r="EE232" s="62"/>
      <c r="EF232" s="62"/>
      <c r="EG232" s="62"/>
      <c r="EH232" s="62"/>
      <c r="EI232" s="62"/>
      <c r="EJ232" s="62"/>
      <c r="EK232" s="62"/>
      <c r="EL232" s="62"/>
      <c r="EM232" s="62"/>
      <c r="EN232" s="62"/>
      <c r="EO232" s="62"/>
      <c r="EP232" s="62"/>
      <c r="EQ232" s="62"/>
      <c r="ER232" s="62"/>
      <c r="ES232" s="62"/>
      <c r="ET232" s="62"/>
      <c r="EU232" s="62"/>
      <c r="EV232" s="62"/>
      <c r="EW232" s="62"/>
      <c r="EX232" s="62"/>
      <c r="EY232" s="62"/>
      <c r="EZ232" s="62"/>
      <c r="FA232" s="62"/>
      <c r="FB232" s="62"/>
      <c r="FC232" s="62"/>
      <c r="FD232" s="62"/>
      <c r="FE232" s="62"/>
      <c r="FF232" s="62"/>
      <c r="FG232" s="62"/>
      <c r="FH232" s="62"/>
      <c r="FI232" s="62"/>
      <c r="FJ232" s="62"/>
      <c r="FK232" s="62"/>
      <c r="FL232" s="62"/>
      <c r="FM232" s="62"/>
      <c r="FN232" s="62"/>
      <c r="FO232" s="62"/>
      <c r="FP232" s="62"/>
      <c r="FQ232" s="62"/>
      <c r="FR232" s="62"/>
      <c r="FS232" s="62"/>
      <c r="FT232" s="62"/>
      <c r="FU232" s="62"/>
      <c r="FV232" s="62"/>
      <c r="FW232" s="62"/>
      <c r="FX232" s="62"/>
      <c r="FY232" s="62"/>
      <c r="FZ232" s="62"/>
      <c r="GA232" s="62"/>
      <c r="GB232" s="62"/>
      <c r="GC232" s="62"/>
      <c r="GD232" s="62"/>
      <c r="GE232" s="62"/>
      <c r="GF232" s="62"/>
      <c r="GG232" s="62"/>
      <c r="GH232" s="62"/>
      <c r="GI232" s="62"/>
      <c r="GJ232" s="62"/>
      <c r="GK232" s="62"/>
      <c r="GL232" s="62"/>
      <c r="GM232" s="62"/>
      <c r="GN232" s="62"/>
      <c r="GO232" s="62"/>
      <c r="GP232" s="62"/>
      <c r="GQ232" s="62"/>
      <c r="GR232" s="62"/>
      <c r="GS232" s="62"/>
      <c r="GT232" s="62"/>
      <c r="GU232" s="62"/>
      <c r="GV232" s="62"/>
      <c r="GW232" s="62"/>
      <c r="GX232" s="62"/>
      <c r="GY232" s="62"/>
      <c r="GZ232" s="62"/>
      <c r="HA232" s="62"/>
      <c r="HB232" s="62"/>
      <c r="HC232" s="62"/>
      <c r="HD232" s="62"/>
      <c r="HE232" s="62"/>
      <c r="HF232" s="62"/>
      <c r="HG232" s="62"/>
      <c r="HH232" s="62"/>
      <c r="HI232" s="62"/>
      <c r="HJ232" s="62"/>
      <c r="HK232" s="62"/>
      <c r="HL232" s="62"/>
      <c r="HM232" s="62"/>
      <c r="HN232" s="62"/>
      <c r="HO232" s="62"/>
      <c r="HP232" s="62"/>
      <c r="HQ232" s="62"/>
      <c r="HR232" s="62"/>
      <c r="HS232" s="62"/>
      <c r="HT232" s="62"/>
      <c r="HU232" s="62"/>
      <c r="HV232" s="62"/>
      <c r="HW232" s="62"/>
      <c r="HX232" s="62"/>
      <c r="HY232" s="62"/>
      <c r="HZ232" s="62"/>
      <c r="IA232" s="62"/>
      <c r="IB232" s="62"/>
      <c r="IC232" s="62"/>
      <c r="ID232" s="62"/>
      <c r="IE232" s="62"/>
      <c r="IF232" s="62"/>
      <c r="IG232" s="62"/>
      <c r="IH232" s="62"/>
      <c r="II232" s="62"/>
      <c r="IJ232" s="62"/>
      <c r="IK232" s="62"/>
      <c r="IL232" s="62"/>
      <c r="IM232" s="62"/>
      <c r="IN232" s="62"/>
      <c r="IO232" s="62"/>
      <c r="IP232" s="62"/>
      <c r="IQ232" s="62"/>
      <c r="IR232" s="62"/>
    </row>
    <row r="233" spans="1:252" ht="15.75" x14ac:dyDescent="0.25">
      <c r="A233" s="92"/>
      <c r="B233" s="141">
        <v>31</v>
      </c>
      <c r="C233" s="97"/>
      <c r="D233" s="68" t="s">
        <v>672</v>
      </c>
      <c r="E233" s="68" t="s">
        <v>426</v>
      </c>
      <c r="F233" s="42">
        <f>5200*12</f>
        <v>62400</v>
      </c>
      <c r="G233" s="42">
        <f>1800*12*2</f>
        <v>43200</v>
      </c>
      <c r="H233" s="42">
        <f>ROUND(SUM(F233+G233)*60/100,0)</f>
        <v>63360</v>
      </c>
      <c r="I233" s="42">
        <f>ROUND(SUM(F233+G233)*30/100,0)</f>
        <v>31680</v>
      </c>
      <c r="J233" s="42">
        <f>1500*12</f>
        <v>18000</v>
      </c>
      <c r="N233" s="102">
        <f>SUM(F233:M233)</f>
        <v>218640</v>
      </c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62"/>
      <c r="BU233" s="62"/>
      <c r="BV233" s="62"/>
      <c r="BW233" s="62"/>
      <c r="BX233" s="62"/>
      <c r="BY233" s="62"/>
      <c r="BZ233" s="62"/>
      <c r="CA233" s="62"/>
      <c r="CB233" s="62"/>
      <c r="CC233" s="62"/>
      <c r="CD233" s="62"/>
      <c r="CE233" s="62"/>
      <c r="CF233" s="62"/>
      <c r="CG233" s="62"/>
      <c r="CH233" s="62"/>
      <c r="CI233" s="62"/>
      <c r="CJ233" s="62"/>
      <c r="CK233" s="62"/>
      <c r="CL233" s="62"/>
      <c r="CM233" s="62"/>
      <c r="CN233" s="62"/>
      <c r="CO233" s="62"/>
      <c r="CP233" s="62"/>
      <c r="CQ233" s="62"/>
      <c r="CR233" s="62"/>
      <c r="CS233" s="62"/>
      <c r="CT233" s="62"/>
      <c r="CU233" s="62"/>
      <c r="CV233" s="62"/>
      <c r="CW233" s="62"/>
      <c r="CX233" s="62"/>
      <c r="CY233" s="62"/>
      <c r="CZ233" s="62"/>
      <c r="DA233" s="62"/>
      <c r="DB233" s="62"/>
      <c r="DC233" s="62"/>
      <c r="DD233" s="62"/>
      <c r="DE233" s="62"/>
      <c r="DF233" s="62"/>
      <c r="DG233" s="62"/>
      <c r="DH233" s="62"/>
      <c r="DI233" s="62"/>
      <c r="DJ233" s="62"/>
      <c r="DK233" s="62"/>
      <c r="DL233" s="62"/>
      <c r="DM233" s="62"/>
      <c r="DN233" s="62"/>
      <c r="DO233" s="62"/>
      <c r="DP233" s="62"/>
      <c r="DQ233" s="62"/>
      <c r="DR233" s="62"/>
      <c r="DS233" s="62"/>
      <c r="DT233" s="62"/>
      <c r="DU233" s="62"/>
      <c r="DV233" s="62"/>
      <c r="DW233" s="62"/>
      <c r="DX233" s="62"/>
      <c r="DY233" s="62"/>
      <c r="DZ233" s="62"/>
      <c r="EA233" s="62"/>
      <c r="EB233" s="62"/>
      <c r="EC233" s="62"/>
      <c r="ED233" s="62"/>
      <c r="EE233" s="62"/>
      <c r="EF233" s="62"/>
      <c r="EG233" s="62"/>
      <c r="EH233" s="62"/>
      <c r="EI233" s="62"/>
      <c r="EJ233" s="62"/>
      <c r="EK233" s="62"/>
      <c r="EL233" s="62"/>
      <c r="EM233" s="62"/>
      <c r="EN233" s="62"/>
      <c r="EO233" s="62"/>
      <c r="EP233" s="62"/>
      <c r="EQ233" s="62"/>
      <c r="ER233" s="62"/>
      <c r="ES233" s="62"/>
      <c r="ET233" s="62"/>
      <c r="EU233" s="62"/>
      <c r="EV233" s="62"/>
      <c r="EW233" s="62"/>
      <c r="EX233" s="62"/>
      <c r="EY233" s="62"/>
      <c r="EZ233" s="62"/>
      <c r="FA233" s="62"/>
      <c r="FB233" s="62"/>
      <c r="FC233" s="62"/>
      <c r="FD233" s="62"/>
      <c r="FE233" s="62"/>
      <c r="FF233" s="62"/>
      <c r="FG233" s="62"/>
      <c r="FH233" s="62"/>
      <c r="FI233" s="62"/>
      <c r="FJ233" s="62"/>
      <c r="FK233" s="62"/>
      <c r="FL233" s="62"/>
      <c r="FM233" s="62"/>
      <c r="FN233" s="62"/>
      <c r="FO233" s="62"/>
      <c r="FP233" s="62"/>
      <c r="FQ233" s="62"/>
      <c r="FR233" s="62"/>
      <c r="FS233" s="62"/>
      <c r="FT233" s="62"/>
      <c r="FU233" s="62"/>
      <c r="FV233" s="62"/>
      <c r="FW233" s="62"/>
      <c r="FX233" s="62"/>
      <c r="FY233" s="62"/>
      <c r="FZ233" s="62"/>
      <c r="GA233" s="62"/>
      <c r="GB233" s="62"/>
      <c r="GC233" s="62"/>
      <c r="GD233" s="62"/>
      <c r="GE233" s="62"/>
      <c r="GF233" s="62"/>
      <c r="GG233" s="62"/>
      <c r="GH233" s="62"/>
      <c r="GI233" s="62"/>
      <c r="GJ233" s="62"/>
      <c r="GK233" s="62"/>
      <c r="GL233" s="62"/>
      <c r="GM233" s="62"/>
      <c r="GN233" s="62"/>
      <c r="GO233" s="62"/>
      <c r="GP233" s="62"/>
      <c r="GQ233" s="62"/>
      <c r="GR233" s="62"/>
      <c r="GS233" s="62"/>
      <c r="GT233" s="62"/>
      <c r="GU233" s="62"/>
      <c r="GV233" s="62"/>
      <c r="GW233" s="62"/>
      <c r="GX233" s="62"/>
      <c r="GY233" s="62"/>
      <c r="GZ233" s="62"/>
      <c r="HA233" s="62"/>
      <c r="HB233" s="62"/>
      <c r="HC233" s="62"/>
      <c r="HD233" s="62"/>
      <c r="HE233" s="62"/>
      <c r="HF233" s="62"/>
      <c r="HG233" s="62"/>
      <c r="HH233" s="62"/>
      <c r="HI233" s="62"/>
      <c r="HJ233" s="62"/>
      <c r="HK233" s="62"/>
      <c r="HL233" s="62"/>
      <c r="HM233" s="62"/>
      <c r="HN233" s="62"/>
      <c r="HO233" s="62"/>
      <c r="HP233" s="62"/>
      <c r="HQ233" s="62"/>
      <c r="HR233" s="62"/>
      <c r="HS233" s="62"/>
      <c r="HT233" s="62"/>
      <c r="HU233" s="62"/>
      <c r="HV233" s="62"/>
      <c r="HW233" s="62"/>
      <c r="HX233" s="62"/>
      <c r="HY233" s="62"/>
      <c r="HZ233" s="62"/>
      <c r="IA233" s="62"/>
      <c r="IB233" s="62"/>
      <c r="IC233" s="62"/>
      <c r="ID233" s="62"/>
      <c r="IE233" s="62"/>
      <c r="IF233" s="62"/>
      <c r="IG233" s="62"/>
      <c r="IH233" s="62"/>
      <c r="II233" s="62"/>
      <c r="IJ233" s="62"/>
      <c r="IK233" s="62"/>
      <c r="IL233" s="62"/>
      <c r="IM233" s="62"/>
      <c r="IN233" s="62"/>
      <c r="IO233" s="62"/>
      <c r="IP233" s="62"/>
      <c r="IQ233" s="62"/>
      <c r="IR233" s="62"/>
    </row>
    <row r="234" spans="1:252" ht="15.75" x14ac:dyDescent="0.25">
      <c r="A234" s="92"/>
      <c r="B234" s="141"/>
      <c r="C234" s="97"/>
      <c r="D234" s="68"/>
      <c r="E234" s="68"/>
      <c r="N234" s="10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  <c r="BT234" s="62"/>
      <c r="BU234" s="62"/>
      <c r="BV234" s="62"/>
      <c r="BW234" s="62"/>
      <c r="BX234" s="62"/>
      <c r="BY234" s="62"/>
      <c r="BZ234" s="62"/>
      <c r="CA234" s="62"/>
      <c r="CB234" s="62"/>
      <c r="CC234" s="62"/>
      <c r="CD234" s="62"/>
      <c r="CE234" s="62"/>
      <c r="CF234" s="62"/>
      <c r="CG234" s="62"/>
      <c r="CH234" s="62"/>
      <c r="CI234" s="62"/>
      <c r="CJ234" s="62"/>
      <c r="CK234" s="62"/>
      <c r="CL234" s="62"/>
      <c r="CM234" s="62"/>
      <c r="CN234" s="62"/>
      <c r="CO234" s="62"/>
      <c r="CP234" s="62"/>
      <c r="CQ234" s="62"/>
      <c r="CR234" s="62"/>
      <c r="CS234" s="62"/>
      <c r="CT234" s="62"/>
      <c r="CU234" s="62"/>
      <c r="CV234" s="62"/>
      <c r="CW234" s="62"/>
      <c r="CX234" s="62"/>
      <c r="CY234" s="62"/>
      <c r="CZ234" s="62"/>
      <c r="DA234" s="62"/>
      <c r="DB234" s="62"/>
      <c r="DC234" s="62"/>
      <c r="DD234" s="62"/>
      <c r="DE234" s="62"/>
      <c r="DF234" s="62"/>
      <c r="DG234" s="62"/>
      <c r="DH234" s="62"/>
      <c r="DI234" s="62"/>
      <c r="DJ234" s="62"/>
      <c r="DK234" s="62"/>
      <c r="DL234" s="62"/>
      <c r="DM234" s="62"/>
      <c r="DN234" s="62"/>
      <c r="DO234" s="62"/>
      <c r="DP234" s="62"/>
      <c r="DQ234" s="62"/>
      <c r="DR234" s="62"/>
      <c r="DS234" s="62"/>
      <c r="DT234" s="62"/>
      <c r="DU234" s="62"/>
      <c r="DV234" s="62"/>
      <c r="DW234" s="62"/>
      <c r="DX234" s="62"/>
      <c r="DY234" s="62"/>
      <c r="DZ234" s="62"/>
      <c r="EA234" s="62"/>
      <c r="EB234" s="62"/>
      <c r="EC234" s="62"/>
      <c r="ED234" s="62"/>
      <c r="EE234" s="62"/>
      <c r="EF234" s="62"/>
      <c r="EG234" s="62"/>
      <c r="EH234" s="62"/>
      <c r="EI234" s="62"/>
      <c r="EJ234" s="62"/>
      <c r="EK234" s="62"/>
      <c r="EL234" s="62"/>
      <c r="EM234" s="62"/>
      <c r="EN234" s="62"/>
      <c r="EO234" s="62"/>
      <c r="EP234" s="62"/>
      <c r="EQ234" s="62"/>
      <c r="ER234" s="62"/>
      <c r="ES234" s="62"/>
      <c r="ET234" s="62"/>
      <c r="EU234" s="62"/>
      <c r="EV234" s="62"/>
      <c r="EW234" s="62"/>
      <c r="EX234" s="62"/>
      <c r="EY234" s="62"/>
      <c r="EZ234" s="62"/>
      <c r="FA234" s="62"/>
      <c r="FB234" s="62"/>
      <c r="FC234" s="62"/>
      <c r="FD234" s="62"/>
      <c r="FE234" s="62"/>
      <c r="FF234" s="62"/>
      <c r="FG234" s="62"/>
      <c r="FH234" s="62"/>
      <c r="FI234" s="62"/>
      <c r="FJ234" s="62"/>
      <c r="FK234" s="62"/>
      <c r="FL234" s="62"/>
      <c r="FM234" s="62"/>
      <c r="FN234" s="62"/>
      <c r="FO234" s="62"/>
      <c r="FP234" s="62"/>
      <c r="FQ234" s="62"/>
      <c r="FR234" s="62"/>
      <c r="FS234" s="62"/>
      <c r="FT234" s="62"/>
      <c r="FU234" s="62"/>
      <c r="FV234" s="62"/>
      <c r="FW234" s="62"/>
      <c r="FX234" s="62"/>
      <c r="FY234" s="62"/>
      <c r="FZ234" s="62"/>
      <c r="GA234" s="62"/>
      <c r="GB234" s="62"/>
      <c r="GC234" s="62"/>
      <c r="GD234" s="62"/>
      <c r="GE234" s="62"/>
      <c r="GF234" s="62"/>
      <c r="GG234" s="62"/>
      <c r="GH234" s="62"/>
      <c r="GI234" s="62"/>
      <c r="GJ234" s="62"/>
      <c r="GK234" s="62"/>
      <c r="GL234" s="62"/>
      <c r="GM234" s="62"/>
      <c r="GN234" s="62"/>
      <c r="GO234" s="62"/>
      <c r="GP234" s="62"/>
      <c r="GQ234" s="62"/>
      <c r="GR234" s="62"/>
      <c r="GS234" s="62"/>
      <c r="GT234" s="62"/>
      <c r="GU234" s="62"/>
      <c r="GV234" s="62"/>
      <c r="GW234" s="62"/>
      <c r="GX234" s="62"/>
      <c r="GY234" s="62"/>
      <c r="GZ234" s="62"/>
      <c r="HA234" s="62"/>
      <c r="HB234" s="62"/>
      <c r="HC234" s="62"/>
      <c r="HD234" s="62"/>
      <c r="HE234" s="62"/>
      <c r="HF234" s="62"/>
      <c r="HG234" s="62"/>
      <c r="HH234" s="62"/>
      <c r="HI234" s="62"/>
      <c r="HJ234" s="62"/>
      <c r="HK234" s="62"/>
      <c r="HL234" s="62"/>
      <c r="HM234" s="62"/>
      <c r="HN234" s="62"/>
      <c r="HO234" s="62"/>
      <c r="HP234" s="62"/>
      <c r="HQ234" s="62"/>
      <c r="HR234" s="62"/>
      <c r="HS234" s="62"/>
      <c r="HT234" s="62"/>
      <c r="HU234" s="62"/>
      <c r="HV234" s="62"/>
      <c r="HW234" s="62"/>
      <c r="HX234" s="62"/>
      <c r="HY234" s="62"/>
      <c r="HZ234" s="62"/>
      <c r="IA234" s="62"/>
      <c r="IB234" s="62"/>
      <c r="IC234" s="62"/>
      <c r="ID234" s="62"/>
      <c r="IE234" s="62"/>
      <c r="IF234" s="62"/>
      <c r="IG234" s="62"/>
      <c r="IH234" s="62"/>
      <c r="II234" s="62"/>
      <c r="IJ234" s="62"/>
      <c r="IK234" s="62"/>
      <c r="IL234" s="62"/>
      <c r="IM234" s="62"/>
      <c r="IN234" s="62"/>
      <c r="IO234" s="62"/>
      <c r="IP234" s="62"/>
      <c r="IQ234" s="62"/>
      <c r="IR234" s="62"/>
    </row>
    <row r="235" spans="1:252" ht="15.75" x14ac:dyDescent="0.25">
      <c r="A235" s="92"/>
      <c r="B235" s="141">
        <v>32</v>
      </c>
      <c r="C235" s="97"/>
      <c r="D235" s="68" t="s">
        <v>600</v>
      </c>
      <c r="E235" s="68" t="s">
        <v>414</v>
      </c>
      <c r="F235" s="42">
        <f>5880*12</f>
        <v>70560</v>
      </c>
      <c r="G235" s="42">
        <f>1800*12*2</f>
        <v>43200</v>
      </c>
      <c r="H235" s="42">
        <f>ROUND(SUM(F235+G235)*60/100,0)</f>
        <v>68256</v>
      </c>
      <c r="I235" s="42">
        <f>ROUND(SUM(F235+G235)*30/100,0)</f>
        <v>34128</v>
      </c>
      <c r="J235" s="42">
        <f>1500*12</f>
        <v>18000</v>
      </c>
      <c r="N235" s="102">
        <f>SUM(F235:M235)</f>
        <v>234144</v>
      </c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62"/>
      <c r="BR235" s="62"/>
      <c r="BS235" s="62"/>
      <c r="BT235" s="62"/>
      <c r="BU235" s="62"/>
      <c r="BV235" s="62"/>
      <c r="BW235" s="62"/>
      <c r="BX235" s="62"/>
      <c r="BY235" s="62"/>
      <c r="BZ235" s="62"/>
      <c r="CA235" s="62"/>
      <c r="CB235" s="62"/>
      <c r="CC235" s="62"/>
      <c r="CD235" s="62"/>
      <c r="CE235" s="62"/>
      <c r="CF235" s="62"/>
      <c r="CG235" s="62"/>
      <c r="CH235" s="62"/>
      <c r="CI235" s="62"/>
      <c r="CJ235" s="62"/>
      <c r="CK235" s="62"/>
      <c r="CL235" s="62"/>
      <c r="CM235" s="62"/>
      <c r="CN235" s="62"/>
      <c r="CO235" s="62"/>
      <c r="CP235" s="62"/>
      <c r="CQ235" s="62"/>
      <c r="CR235" s="62"/>
      <c r="CS235" s="62"/>
      <c r="CT235" s="62"/>
      <c r="CU235" s="62"/>
      <c r="CV235" s="62"/>
      <c r="CW235" s="62"/>
      <c r="CX235" s="62"/>
      <c r="CY235" s="62"/>
      <c r="CZ235" s="62"/>
      <c r="DA235" s="62"/>
      <c r="DB235" s="62"/>
      <c r="DC235" s="62"/>
      <c r="DD235" s="62"/>
      <c r="DE235" s="62"/>
      <c r="DF235" s="62"/>
      <c r="DG235" s="62"/>
      <c r="DH235" s="62"/>
      <c r="DI235" s="62"/>
      <c r="DJ235" s="62"/>
      <c r="DK235" s="62"/>
      <c r="DL235" s="62"/>
      <c r="DM235" s="62"/>
      <c r="DN235" s="62"/>
      <c r="DO235" s="62"/>
      <c r="DP235" s="62"/>
      <c r="DQ235" s="62"/>
      <c r="DR235" s="62"/>
      <c r="DS235" s="62"/>
      <c r="DT235" s="62"/>
      <c r="DU235" s="62"/>
      <c r="DV235" s="62"/>
      <c r="DW235" s="62"/>
      <c r="DX235" s="62"/>
      <c r="DY235" s="62"/>
      <c r="DZ235" s="62"/>
      <c r="EA235" s="62"/>
      <c r="EB235" s="62"/>
      <c r="EC235" s="62"/>
      <c r="ED235" s="62"/>
      <c r="EE235" s="62"/>
      <c r="EF235" s="62"/>
      <c r="EG235" s="62"/>
      <c r="EH235" s="62"/>
      <c r="EI235" s="62"/>
      <c r="EJ235" s="62"/>
      <c r="EK235" s="62"/>
      <c r="EL235" s="62"/>
      <c r="EM235" s="62"/>
      <c r="EN235" s="62"/>
      <c r="EO235" s="62"/>
      <c r="EP235" s="62"/>
      <c r="EQ235" s="62"/>
      <c r="ER235" s="62"/>
      <c r="ES235" s="62"/>
      <c r="ET235" s="62"/>
      <c r="EU235" s="62"/>
      <c r="EV235" s="62"/>
      <c r="EW235" s="62"/>
      <c r="EX235" s="62"/>
      <c r="EY235" s="62"/>
      <c r="EZ235" s="62"/>
      <c r="FA235" s="62"/>
      <c r="FB235" s="62"/>
      <c r="FC235" s="62"/>
      <c r="FD235" s="62"/>
      <c r="FE235" s="62"/>
      <c r="FF235" s="62"/>
      <c r="FG235" s="62"/>
      <c r="FH235" s="62"/>
      <c r="FI235" s="62"/>
      <c r="FJ235" s="62"/>
      <c r="FK235" s="62"/>
      <c r="FL235" s="62"/>
      <c r="FM235" s="62"/>
      <c r="FN235" s="62"/>
      <c r="FO235" s="62"/>
      <c r="FP235" s="62"/>
      <c r="FQ235" s="62"/>
      <c r="FR235" s="62"/>
      <c r="FS235" s="62"/>
      <c r="FT235" s="62"/>
      <c r="FU235" s="62"/>
      <c r="FV235" s="62"/>
      <c r="FW235" s="62"/>
      <c r="FX235" s="62"/>
      <c r="FY235" s="62"/>
      <c r="FZ235" s="62"/>
      <c r="GA235" s="62"/>
      <c r="GB235" s="62"/>
      <c r="GC235" s="62"/>
      <c r="GD235" s="62"/>
      <c r="GE235" s="62"/>
      <c r="GF235" s="62"/>
      <c r="GG235" s="62"/>
      <c r="GH235" s="62"/>
      <c r="GI235" s="62"/>
      <c r="GJ235" s="62"/>
      <c r="GK235" s="62"/>
      <c r="GL235" s="62"/>
      <c r="GM235" s="62"/>
      <c r="GN235" s="62"/>
      <c r="GO235" s="62"/>
      <c r="GP235" s="62"/>
      <c r="GQ235" s="62"/>
      <c r="GR235" s="62"/>
      <c r="GS235" s="62"/>
      <c r="GT235" s="62"/>
      <c r="GU235" s="62"/>
      <c r="GV235" s="62"/>
      <c r="GW235" s="62"/>
      <c r="GX235" s="62"/>
      <c r="GY235" s="62"/>
      <c r="GZ235" s="62"/>
      <c r="HA235" s="62"/>
      <c r="HB235" s="62"/>
      <c r="HC235" s="62"/>
      <c r="HD235" s="62"/>
      <c r="HE235" s="62"/>
      <c r="HF235" s="62"/>
      <c r="HG235" s="62"/>
      <c r="HH235" s="62"/>
      <c r="HI235" s="62"/>
      <c r="HJ235" s="62"/>
      <c r="HK235" s="62"/>
      <c r="HL235" s="62"/>
      <c r="HM235" s="62"/>
      <c r="HN235" s="62"/>
      <c r="HO235" s="62"/>
      <c r="HP235" s="62"/>
      <c r="HQ235" s="62"/>
      <c r="HR235" s="62"/>
      <c r="HS235" s="62"/>
      <c r="HT235" s="62"/>
      <c r="HU235" s="62"/>
      <c r="HV235" s="62"/>
      <c r="HW235" s="62"/>
      <c r="HX235" s="62"/>
      <c r="HY235" s="62"/>
      <c r="HZ235" s="62"/>
      <c r="IA235" s="62"/>
      <c r="IB235" s="62"/>
      <c r="IC235" s="62"/>
      <c r="ID235" s="62"/>
      <c r="IE235" s="62"/>
      <c r="IF235" s="62"/>
      <c r="IG235" s="62"/>
      <c r="IH235" s="62"/>
      <c r="II235" s="62"/>
      <c r="IJ235" s="62"/>
      <c r="IK235" s="62"/>
      <c r="IL235" s="62"/>
      <c r="IM235" s="62"/>
      <c r="IN235" s="62"/>
      <c r="IO235" s="62"/>
      <c r="IP235" s="62"/>
      <c r="IQ235" s="62"/>
      <c r="IR235" s="62"/>
    </row>
    <row r="236" spans="1:252" ht="15.75" x14ac:dyDescent="0.25">
      <c r="A236" s="31"/>
      <c r="B236" s="97"/>
      <c r="C236" s="97"/>
      <c r="D236" s="68"/>
      <c r="E236" s="68"/>
      <c r="F236" s="99"/>
      <c r="G236" s="99"/>
      <c r="H236" s="99"/>
      <c r="I236" s="99"/>
      <c r="J236" s="99"/>
      <c r="K236" s="99"/>
      <c r="L236" s="100"/>
      <c r="M236" s="99"/>
      <c r="N236" s="103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  <c r="AZ236" s="62"/>
      <c r="BA236" s="62"/>
      <c r="BB236" s="62"/>
      <c r="BC236" s="62"/>
      <c r="BD236" s="62"/>
      <c r="BE236" s="62"/>
      <c r="BF236" s="62"/>
      <c r="BG236" s="62"/>
      <c r="BH236" s="62"/>
      <c r="BI236" s="62"/>
      <c r="BJ236" s="62"/>
      <c r="BK236" s="62"/>
      <c r="BL236" s="62"/>
      <c r="BM236" s="62"/>
      <c r="BN236" s="62"/>
      <c r="BO236" s="62"/>
      <c r="BP236" s="62"/>
      <c r="BQ236" s="62"/>
      <c r="BR236" s="62"/>
      <c r="BS236" s="62"/>
      <c r="BT236" s="62"/>
      <c r="BU236" s="62"/>
      <c r="BV236" s="62"/>
      <c r="BW236" s="62"/>
      <c r="BX236" s="62"/>
      <c r="BY236" s="62"/>
      <c r="BZ236" s="62"/>
      <c r="CA236" s="62"/>
      <c r="CB236" s="62"/>
      <c r="CC236" s="62"/>
      <c r="CD236" s="62"/>
      <c r="CE236" s="62"/>
      <c r="CF236" s="62"/>
      <c r="CG236" s="62"/>
      <c r="CH236" s="62"/>
      <c r="CI236" s="62"/>
      <c r="CJ236" s="62"/>
      <c r="CK236" s="62"/>
      <c r="CL236" s="62"/>
      <c r="CM236" s="62"/>
      <c r="CN236" s="62"/>
      <c r="CO236" s="62"/>
      <c r="CP236" s="62"/>
      <c r="CQ236" s="62"/>
      <c r="CR236" s="62"/>
      <c r="CS236" s="62"/>
      <c r="CT236" s="62"/>
      <c r="CU236" s="62"/>
      <c r="CV236" s="62"/>
      <c r="CW236" s="62"/>
      <c r="CX236" s="62"/>
      <c r="CY236" s="62"/>
      <c r="CZ236" s="62"/>
      <c r="DA236" s="62"/>
      <c r="DB236" s="62"/>
      <c r="DC236" s="62"/>
      <c r="DD236" s="62"/>
      <c r="DE236" s="62"/>
      <c r="DF236" s="62"/>
      <c r="DG236" s="62"/>
      <c r="DH236" s="62"/>
      <c r="DI236" s="62"/>
      <c r="DJ236" s="62"/>
      <c r="DK236" s="62"/>
      <c r="DL236" s="62"/>
      <c r="DM236" s="62"/>
      <c r="DN236" s="62"/>
      <c r="DO236" s="62"/>
      <c r="DP236" s="62"/>
      <c r="DQ236" s="62"/>
      <c r="DR236" s="62"/>
      <c r="DS236" s="62"/>
      <c r="DT236" s="62"/>
      <c r="DU236" s="62"/>
      <c r="DV236" s="62"/>
      <c r="DW236" s="62"/>
      <c r="DX236" s="62"/>
      <c r="DY236" s="62"/>
      <c r="DZ236" s="62"/>
      <c r="EA236" s="62"/>
      <c r="EB236" s="62"/>
      <c r="EC236" s="62"/>
      <c r="ED236" s="62"/>
      <c r="EE236" s="62"/>
      <c r="EF236" s="62"/>
      <c r="EG236" s="62"/>
      <c r="EH236" s="62"/>
      <c r="EI236" s="62"/>
      <c r="EJ236" s="62"/>
      <c r="EK236" s="62"/>
      <c r="EL236" s="62"/>
      <c r="EM236" s="62"/>
      <c r="EN236" s="62"/>
      <c r="EO236" s="62"/>
      <c r="EP236" s="62"/>
      <c r="EQ236" s="62"/>
      <c r="ER236" s="62"/>
      <c r="ES236" s="62"/>
      <c r="ET236" s="62"/>
      <c r="EU236" s="62"/>
      <c r="EV236" s="62"/>
      <c r="EW236" s="62"/>
      <c r="EX236" s="62"/>
      <c r="EY236" s="62"/>
      <c r="EZ236" s="62"/>
      <c r="FA236" s="62"/>
      <c r="FB236" s="62"/>
      <c r="FC236" s="62"/>
      <c r="FD236" s="62"/>
      <c r="FE236" s="62"/>
      <c r="FF236" s="62"/>
      <c r="FG236" s="62"/>
      <c r="FH236" s="62"/>
      <c r="FI236" s="62"/>
      <c r="FJ236" s="62"/>
      <c r="FK236" s="62"/>
      <c r="FL236" s="62"/>
      <c r="FM236" s="62"/>
      <c r="FN236" s="62"/>
      <c r="FO236" s="62"/>
      <c r="FP236" s="62"/>
      <c r="FQ236" s="62"/>
      <c r="FR236" s="62"/>
      <c r="FS236" s="62"/>
      <c r="FT236" s="62"/>
      <c r="FU236" s="62"/>
      <c r="FV236" s="62"/>
      <c r="FW236" s="62"/>
      <c r="FX236" s="62"/>
      <c r="FY236" s="62"/>
      <c r="FZ236" s="62"/>
      <c r="GA236" s="62"/>
      <c r="GB236" s="62"/>
      <c r="GC236" s="62"/>
      <c r="GD236" s="62"/>
      <c r="GE236" s="62"/>
      <c r="GF236" s="62"/>
      <c r="GG236" s="62"/>
      <c r="GH236" s="62"/>
      <c r="GI236" s="62"/>
      <c r="GJ236" s="62"/>
      <c r="GK236" s="62"/>
      <c r="GL236" s="62"/>
      <c r="GM236" s="62"/>
      <c r="GN236" s="62"/>
      <c r="GO236" s="62"/>
      <c r="GP236" s="62"/>
      <c r="GQ236" s="62"/>
      <c r="GR236" s="62"/>
      <c r="GS236" s="62"/>
      <c r="GT236" s="62"/>
      <c r="GU236" s="62"/>
      <c r="GV236" s="62"/>
      <c r="GW236" s="62"/>
      <c r="GX236" s="62"/>
      <c r="GY236" s="62"/>
      <c r="GZ236" s="62"/>
      <c r="HA236" s="62"/>
      <c r="HB236" s="62"/>
      <c r="HC236" s="62"/>
      <c r="HD236" s="62"/>
      <c r="HE236" s="62"/>
      <c r="HF236" s="62"/>
      <c r="HG236" s="62"/>
      <c r="HH236" s="62"/>
      <c r="HI236" s="62"/>
      <c r="HJ236" s="62"/>
      <c r="HK236" s="62"/>
      <c r="HL236" s="62"/>
      <c r="HM236" s="62"/>
      <c r="HN236" s="62"/>
      <c r="HO236" s="62"/>
      <c r="HP236" s="62"/>
      <c r="HQ236" s="62"/>
      <c r="HR236" s="62"/>
      <c r="HS236" s="62"/>
      <c r="HT236" s="62"/>
      <c r="HU236" s="62"/>
      <c r="HV236" s="62"/>
      <c r="HW236" s="62"/>
      <c r="HX236" s="62"/>
      <c r="HY236" s="62"/>
      <c r="HZ236" s="62"/>
      <c r="IA236" s="62"/>
      <c r="IB236" s="62"/>
      <c r="IC236" s="62"/>
      <c r="ID236" s="62"/>
      <c r="IE236" s="62"/>
      <c r="IF236" s="62"/>
      <c r="IG236" s="62"/>
      <c r="IH236" s="62"/>
      <c r="II236" s="62"/>
      <c r="IJ236" s="62"/>
      <c r="IK236" s="62"/>
      <c r="IL236" s="62"/>
      <c r="IM236" s="62"/>
      <c r="IN236" s="62"/>
      <c r="IO236" s="62"/>
      <c r="IP236" s="62"/>
      <c r="IQ236" s="62"/>
      <c r="IR236" s="62"/>
    </row>
    <row r="237" spans="1:252" ht="16.5" thickBot="1" x14ac:dyDescent="0.3">
      <c r="A237" s="31"/>
      <c r="D237" s="62"/>
      <c r="E237" s="62"/>
      <c r="F237" s="71">
        <f t="shared" ref="F237:N237" si="2">SUM(F172:F236)</f>
        <v>4478424</v>
      </c>
      <c r="G237" s="71">
        <f t="shared" si="2"/>
        <v>1264800</v>
      </c>
      <c r="H237" s="71">
        <f t="shared" si="2"/>
        <v>3445934</v>
      </c>
      <c r="I237" s="71">
        <f t="shared" si="2"/>
        <v>1722967</v>
      </c>
      <c r="J237" s="71">
        <f t="shared" si="2"/>
        <v>1167000</v>
      </c>
      <c r="K237" s="71">
        <f t="shared" si="2"/>
        <v>360000</v>
      </c>
      <c r="L237" s="71">
        <f t="shared" si="2"/>
        <v>157439</v>
      </c>
      <c r="M237" s="71">
        <f t="shared" si="2"/>
        <v>62172</v>
      </c>
      <c r="N237" s="71">
        <f t="shared" si="2"/>
        <v>12658736</v>
      </c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2"/>
      <c r="AY237" s="62"/>
      <c r="AZ237" s="62"/>
      <c r="BA237" s="62"/>
      <c r="BB237" s="62"/>
      <c r="BC237" s="62"/>
      <c r="BD237" s="62"/>
      <c r="BE237" s="62"/>
      <c r="BF237" s="62"/>
      <c r="BG237" s="62"/>
      <c r="BH237" s="62"/>
      <c r="BI237" s="62"/>
      <c r="BJ237" s="62"/>
      <c r="BK237" s="62"/>
      <c r="BL237" s="62"/>
      <c r="BM237" s="62"/>
      <c r="BN237" s="62"/>
      <c r="BO237" s="62"/>
      <c r="BP237" s="62"/>
      <c r="BQ237" s="62"/>
      <c r="BR237" s="62"/>
      <c r="BS237" s="62"/>
      <c r="BT237" s="62"/>
      <c r="BU237" s="62"/>
      <c r="BV237" s="62"/>
      <c r="BW237" s="62"/>
      <c r="BX237" s="62"/>
      <c r="BY237" s="62"/>
      <c r="BZ237" s="62"/>
      <c r="CA237" s="62"/>
      <c r="CB237" s="62"/>
      <c r="CC237" s="62"/>
      <c r="CD237" s="62"/>
      <c r="CE237" s="62"/>
      <c r="CF237" s="62"/>
      <c r="CG237" s="62"/>
      <c r="CH237" s="62"/>
      <c r="CI237" s="62"/>
      <c r="CJ237" s="62"/>
      <c r="CK237" s="62"/>
      <c r="CL237" s="62"/>
      <c r="CM237" s="62"/>
      <c r="CN237" s="62"/>
      <c r="CO237" s="62"/>
      <c r="CP237" s="62"/>
      <c r="CQ237" s="62"/>
      <c r="CR237" s="62"/>
      <c r="CS237" s="62"/>
      <c r="CT237" s="62"/>
      <c r="CU237" s="62"/>
      <c r="CV237" s="62"/>
      <c r="CW237" s="62"/>
      <c r="CX237" s="62"/>
      <c r="CY237" s="62"/>
      <c r="CZ237" s="62"/>
      <c r="DA237" s="62"/>
      <c r="DB237" s="62"/>
      <c r="DC237" s="62"/>
      <c r="DD237" s="62"/>
      <c r="DE237" s="62"/>
      <c r="DF237" s="62"/>
      <c r="DG237" s="62"/>
      <c r="DH237" s="62"/>
      <c r="DI237" s="62"/>
      <c r="DJ237" s="62"/>
      <c r="DK237" s="62"/>
      <c r="DL237" s="62"/>
      <c r="DM237" s="62"/>
      <c r="DN237" s="62"/>
      <c r="DO237" s="62"/>
      <c r="DP237" s="62"/>
      <c r="DQ237" s="62"/>
      <c r="DR237" s="62"/>
      <c r="DS237" s="62"/>
      <c r="DT237" s="62"/>
      <c r="DU237" s="62"/>
      <c r="DV237" s="62"/>
      <c r="DW237" s="62"/>
      <c r="DX237" s="62"/>
      <c r="DY237" s="62"/>
      <c r="DZ237" s="62"/>
      <c r="EA237" s="62"/>
      <c r="EB237" s="62"/>
      <c r="EC237" s="62"/>
      <c r="ED237" s="62"/>
      <c r="EE237" s="62"/>
      <c r="EF237" s="62"/>
      <c r="EG237" s="62"/>
      <c r="EH237" s="62"/>
      <c r="EI237" s="62"/>
      <c r="EJ237" s="62"/>
      <c r="EK237" s="62"/>
      <c r="EL237" s="62"/>
      <c r="EM237" s="62"/>
      <c r="EN237" s="62"/>
      <c r="EO237" s="62"/>
      <c r="EP237" s="62"/>
      <c r="EQ237" s="62"/>
      <c r="ER237" s="62"/>
      <c r="ES237" s="62"/>
      <c r="ET237" s="62"/>
      <c r="EU237" s="62"/>
      <c r="EV237" s="62"/>
      <c r="EW237" s="62"/>
      <c r="EX237" s="62"/>
      <c r="EY237" s="62"/>
      <c r="EZ237" s="62"/>
      <c r="FA237" s="62"/>
      <c r="FB237" s="62"/>
      <c r="FC237" s="62"/>
      <c r="FD237" s="62"/>
      <c r="FE237" s="62"/>
      <c r="FF237" s="62"/>
      <c r="FG237" s="62"/>
      <c r="FH237" s="62"/>
      <c r="FI237" s="62"/>
      <c r="FJ237" s="62"/>
      <c r="FK237" s="62"/>
      <c r="FL237" s="62"/>
      <c r="FM237" s="62"/>
      <c r="FN237" s="62"/>
      <c r="FO237" s="62"/>
      <c r="FP237" s="62"/>
      <c r="FQ237" s="62"/>
      <c r="FR237" s="62"/>
      <c r="FS237" s="62"/>
      <c r="FT237" s="62"/>
      <c r="FU237" s="62"/>
      <c r="FV237" s="62"/>
      <c r="FW237" s="62"/>
      <c r="FX237" s="62"/>
      <c r="FY237" s="62"/>
      <c r="FZ237" s="62"/>
      <c r="GA237" s="62"/>
      <c r="GB237" s="62"/>
      <c r="GC237" s="62"/>
      <c r="GD237" s="62"/>
      <c r="GE237" s="62"/>
      <c r="GF237" s="62"/>
      <c r="GG237" s="62"/>
      <c r="GH237" s="62"/>
      <c r="GI237" s="62"/>
      <c r="GJ237" s="62"/>
      <c r="GK237" s="62"/>
      <c r="GL237" s="62"/>
      <c r="GM237" s="62"/>
      <c r="GN237" s="62"/>
      <c r="GO237" s="62"/>
      <c r="GP237" s="62"/>
      <c r="GQ237" s="62"/>
      <c r="GR237" s="62"/>
      <c r="GS237" s="62"/>
      <c r="GT237" s="62"/>
      <c r="GU237" s="62"/>
      <c r="GV237" s="62"/>
      <c r="GW237" s="62"/>
      <c r="GX237" s="62"/>
      <c r="GY237" s="62"/>
      <c r="GZ237" s="62"/>
      <c r="HA237" s="62"/>
      <c r="HB237" s="62"/>
      <c r="HC237" s="62"/>
      <c r="HD237" s="62"/>
      <c r="HE237" s="62"/>
      <c r="HF237" s="62"/>
      <c r="HG237" s="62"/>
      <c r="HH237" s="62"/>
      <c r="HI237" s="62"/>
      <c r="HJ237" s="62"/>
      <c r="HK237" s="62"/>
      <c r="HL237" s="62"/>
      <c r="HM237" s="62"/>
      <c r="HN237" s="62"/>
      <c r="HO237" s="62"/>
      <c r="HP237" s="62"/>
      <c r="HQ237" s="62"/>
      <c r="HR237" s="62"/>
      <c r="HS237" s="62"/>
      <c r="HT237" s="62"/>
      <c r="HU237" s="62"/>
      <c r="HV237" s="62"/>
      <c r="HW237" s="62"/>
      <c r="HX237" s="62"/>
      <c r="HY237" s="62"/>
      <c r="HZ237" s="62"/>
      <c r="IA237" s="62"/>
      <c r="IB237" s="62"/>
      <c r="IC237" s="62"/>
      <c r="ID237" s="62"/>
      <c r="IE237" s="62"/>
      <c r="IF237" s="62"/>
      <c r="IG237" s="62"/>
      <c r="IH237" s="62"/>
      <c r="II237" s="62"/>
      <c r="IJ237" s="62"/>
      <c r="IK237" s="62"/>
      <c r="IL237" s="62"/>
      <c r="IM237" s="62"/>
      <c r="IN237" s="62"/>
      <c r="IO237" s="62"/>
      <c r="IP237" s="62"/>
      <c r="IQ237" s="62"/>
      <c r="IR237" s="62"/>
    </row>
    <row r="238" spans="1:252" ht="15.75" thickTop="1" x14ac:dyDescent="0.2">
      <c r="A238" s="31"/>
      <c r="B238" s="97"/>
      <c r="C238" s="97"/>
      <c r="F238" s="99"/>
      <c r="G238" s="99"/>
      <c r="H238" s="99"/>
      <c r="I238" s="99"/>
      <c r="J238" s="99"/>
      <c r="K238" s="99"/>
      <c r="L238" s="100"/>
      <c r="M238" s="99"/>
      <c r="N238" s="100"/>
      <c r="O238" s="104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2"/>
      <c r="AY238" s="62"/>
      <c r="AZ238" s="62"/>
      <c r="BA238" s="62"/>
      <c r="BB238" s="62"/>
      <c r="BC238" s="62"/>
      <c r="BD238" s="62"/>
      <c r="BE238" s="62"/>
      <c r="BF238" s="62"/>
      <c r="BG238" s="62"/>
      <c r="BH238" s="62"/>
      <c r="BI238" s="62"/>
      <c r="BJ238" s="62"/>
      <c r="BK238" s="62"/>
      <c r="BL238" s="62"/>
      <c r="BM238" s="62"/>
      <c r="BN238" s="62"/>
      <c r="BO238" s="62"/>
      <c r="BP238" s="62"/>
      <c r="BQ238" s="62"/>
      <c r="BR238" s="62"/>
      <c r="BS238" s="62"/>
      <c r="BT238" s="62"/>
      <c r="BU238" s="62"/>
      <c r="BV238" s="62"/>
      <c r="BW238" s="62"/>
      <c r="BX238" s="62"/>
      <c r="BY238" s="62"/>
      <c r="BZ238" s="62"/>
      <c r="CA238" s="62"/>
      <c r="CB238" s="62"/>
      <c r="CC238" s="62"/>
      <c r="CD238" s="62"/>
      <c r="CE238" s="62"/>
      <c r="CF238" s="62"/>
      <c r="CG238" s="62"/>
      <c r="CH238" s="62"/>
      <c r="CI238" s="62"/>
      <c r="CJ238" s="62"/>
      <c r="CK238" s="62"/>
      <c r="CL238" s="62"/>
      <c r="CM238" s="62"/>
      <c r="CN238" s="62"/>
      <c r="CO238" s="62"/>
      <c r="CP238" s="62"/>
      <c r="CQ238" s="62"/>
      <c r="CR238" s="62"/>
      <c r="CS238" s="62"/>
      <c r="CT238" s="62"/>
      <c r="CU238" s="62"/>
      <c r="CV238" s="62"/>
      <c r="CW238" s="62"/>
      <c r="CX238" s="62"/>
      <c r="CY238" s="62"/>
      <c r="CZ238" s="62"/>
      <c r="DA238" s="62"/>
      <c r="DB238" s="62"/>
      <c r="DC238" s="62"/>
      <c r="DD238" s="62"/>
      <c r="DE238" s="62"/>
      <c r="DF238" s="62"/>
      <c r="DG238" s="62"/>
      <c r="DH238" s="62"/>
      <c r="DI238" s="62"/>
      <c r="DJ238" s="62"/>
      <c r="DK238" s="62"/>
      <c r="DL238" s="62"/>
      <c r="DM238" s="62"/>
      <c r="DN238" s="62"/>
      <c r="DO238" s="62"/>
      <c r="DP238" s="62"/>
      <c r="DQ238" s="62"/>
      <c r="DR238" s="62"/>
      <c r="DS238" s="62"/>
      <c r="DT238" s="62"/>
      <c r="DU238" s="62"/>
      <c r="DV238" s="62"/>
      <c r="DW238" s="62"/>
      <c r="DX238" s="62"/>
      <c r="DY238" s="62"/>
      <c r="DZ238" s="62"/>
      <c r="EA238" s="62"/>
      <c r="EB238" s="62"/>
      <c r="EC238" s="62"/>
      <c r="ED238" s="62"/>
      <c r="EE238" s="62"/>
      <c r="EF238" s="62"/>
      <c r="EG238" s="62"/>
      <c r="EH238" s="62"/>
      <c r="EI238" s="62"/>
      <c r="EJ238" s="62"/>
      <c r="EK238" s="62"/>
      <c r="EL238" s="62"/>
      <c r="EM238" s="62"/>
      <c r="EN238" s="62"/>
      <c r="EO238" s="62"/>
      <c r="EP238" s="62"/>
      <c r="EQ238" s="62"/>
      <c r="ER238" s="62"/>
      <c r="ES238" s="62"/>
      <c r="ET238" s="62"/>
      <c r="EU238" s="62"/>
      <c r="EV238" s="62"/>
      <c r="EW238" s="62"/>
      <c r="EX238" s="62"/>
      <c r="EY238" s="62"/>
      <c r="EZ238" s="62"/>
      <c r="FA238" s="62"/>
      <c r="FB238" s="62"/>
      <c r="FC238" s="62"/>
      <c r="FD238" s="62"/>
      <c r="FE238" s="62"/>
      <c r="FF238" s="62"/>
      <c r="FG238" s="62"/>
      <c r="FH238" s="62"/>
      <c r="FI238" s="62"/>
      <c r="FJ238" s="62"/>
      <c r="FK238" s="62"/>
      <c r="FL238" s="62"/>
      <c r="FM238" s="62"/>
      <c r="FN238" s="62"/>
      <c r="FO238" s="62"/>
      <c r="FP238" s="62"/>
      <c r="FQ238" s="62"/>
      <c r="FR238" s="62"/>
      <c r="FS238" s="62"/>
      <c r="FT238" s="62"/>
      <c r="FU238" s="62"/>
      <c r="FV238" s="62"/>
      <c r="FW238" s="62"/>
      <c r="FX238" s="62"/>
      <c r="FY238" s="62"/>
      <c r="FZ238" s="62"/>
      <c r="GA238" s="62"/>
      <c r="GB238" s="62"/>
      <c r="GC238" s="62"/>
      <c r="GD238" s="62"/>
      <c r="GE238" s="62"/>
      <c r="GF238" s="62"/>
      <c r="GG238" s="62"/>
      <c r="GH238" s="62"/>
      <c r="GI238" s="62"/>
      <c r="GJ238" s="62"/>
      <c r="GK238" s="62"/>
      <c r="GL238" s="62"/>
      <c r="GM238" s="62"/>
      <c r="GN238" s="62"/>
      <c r="GO238" s="62"/>
      <c r="GP238" s="62"/>
      <c r="GQ238" s="62"/>
      <c r="GR238" s="62"/>
      <c r="GS238" s="62"/>
      <c r="GT238" s="62"/>
      <c r="GU238" s="62"/>
      <c r="GV238" s="62"/>
      <c r="GW238" s="62"/>
      <c r="GX238" s="62"/>
      <c r="GY238" s="62"/>
      <c r="GZ238" s="62"/>
      <c r="HA238" s="62"/>
      <c r="HB238" s="62"/>
      <c r="HC238" s="62"/>
      <c r="HD238" s="62"/>
      <c r="HE238" s="62"/>
      <c r="HF238" s="62"/>
      <c r="HG238" s="62"/>
      <c r="HH238" s="62"/>
      <c r="HI238" s="62"/>
      <c r="HJ238" s="62"/>
      <c r="HK238" s="62"/>
      <c r="HL238" s="62"/>
      <c r="HM238" s="62"/>
      <c r="HN238" s="62"/>
      <c r="HO238" s="62"/>
      <c r="HP238" s="62"/>
      <c r="HQ238" s="62"/>
      <c r="HR238" s="62"/>
      <c r="HS238" s="62"/>
      <c r="HT238" s="62"/>
      <c r="HU238" s="62"/>
      <c r="HV238" s="62"/>
      <c r="HW238" s="62"/>
      <c r="HX238" s="62"/>
      <c r="HY238" s="62"/>
      <c r="HZ238" s="62"/>
      <c r="IA238" s="62"/>
      <c r="IB238" s="62"/>
      <c r="IC238" s="62"/>
      <c r="ID238" s="62"/>
      <c r="IE238" s="62"/>
      <c r="IF238" s="62"/>
      <c r="IG238" s="62"/>
      <c r="IH238" s="62"/>
      <c r="II238" s="62"/>
      <c r="IJ238" s="62"/>
      <c r="IK238" s="62"/>
      <c r="IL238" s="62"/>
      <c r="IM238" s="62"/>
      <c r="IN238" s="62"/>
      <c r="IO238" s="62"/>
      <c r="IP238" s="62"/>
      <c r="IQ238" s="62"/>
      <c r="IR238" s="62"/>
    </row>
    <row r="239" spans="1:252" x14ac:dyDescent="0.2">
      <c r="A239" s="31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2"/>
      <c r="AY239" s="62"/>
      <c r="AZ239" s="62"/>
      <c r="BA239" s="62"/>
      <c r="BB239" s="62"/>
      <c r="BC239" s="62"/>
      <c r="BD239" s="62"/>
      <c r="BE239" s="62"/>
      <c r="BF239" s="62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62"/>
      <c r="BR239" s="62"/>
      <c r="BS239" s="62"/>
      <c r="BT239" s="62"/>
      <c r="BU239" s="62"/>
      <c r="BV239" s="62"/>
      <c r="BW239" s="62"/>
      <c r="BX239" s="62"/>
      <c r="BY239" s="62"/>
      <c r="BZ239" s="62"/>
      <c r="CA239" s="62"/>
      <c r="CB239" s="62"/>
      <c r="CC239" s="62"/>
      <c r="CD239" s="62"/>
      <c r="CE239" s="62"/>
      <c r="CF239" s="62"/>
      <c r="CG239" s="62"/>
      <c r="CH239" s="62"/>
      <c r="CI239" s="62"/>
      <c r="CJ239" s="62"/>
      <c r="CK239" s="62"/>
      <c r="CL239" s="62"/>
      <c r="CM239" s="62"/>
      <c r="CN239" s="62"/>
      <c r="CO239" s="62"/>
      <c r="CP239" s="62"/>
      <c r="CQ239" s="62"/>
      <c r="CR239" s="62"/>
      <c r="CS239" s="62"/>
      <c r="CT239" s="62"/>
      <c r="CU239" s="62"/>
      <c r="CV239" s="62"/>
      <c r="CW239" s="62"/>
      <c r="CX239" s="62"/>
      <c r="CY239" s="62"/>
      <c r="CZ239" s="62"/>
      <c r="DA239" s="62"/>
      <c r="DB239" s="62"/>
      <c r="DC239" s="62"/>
      <c r="DD239" s="62"/>
      <c r="DE239" s="62"/>
      <c r="DF239" s="62"/>
      <c r="DG239" s="62"/>
      <c r="DH239" s="62"/>
      <c r="DI239" s="62"/>
      <c r="DJ239" s="62"/>
      <c r="DK239" s="62"/>
      <c r="DL239" s="62"/>
      <c r="DM239" s="62"/>
      <c r="DN239" s="62"/>
      <c r="DO239" s="62"/>
      <c r="DP239" s="62"/>
      <c r="DQ239" s="62"/>
      <c r="DR239" s="62"/>
      <c r="DS239" s="62"/>
      <c r="DT239" s="62"/>
      <c r="DU239" s="62"/>
      <c r="DV239" s="62"/>
      <c r="DW239" s="62"/>
      <c r="DX239" s="62"/>
      <c r="DY239" s="62"/>
      <c r="DZ239" s="62"/>
      <c r="EA239" s="62"/>
      <c r="EB239" s="62"/>
      <c r="EC239" s="62"/>
      <c r="ED239" s="62"/>
      <c r="EE239" s="62"/>
      <c r="EF239" s="62"/>
      <c r="EG239" s="62"/>
      <c r="EH239" s="62"/>
      <c r="EI239" s="62"/>
      <c r="EJ239" s="62"/>
      <c r="EK239" s="62"/>
      <c r="EL239" s="62"/>
      <c r="EM239" s="62"/>
      <c r="EN239" s="62"/>
      <c r="EO239" s="62"/>
      <c r="EP239" s="62"/>
      <c r="EQ239" s="62"/>
      <c r="ER239" s="62"/>
      <c r="ES239" s="62"/>
      <c r="ET239" s="62"/>
      <c r="EU239" s="62"/>
      <c r="EV239" s="62"/>
      <c r="EW239" s="62"/>
      <c r="EX239" s="62"/>
      <c r="EY239" s="62"/>
      <c r="EZ239" s="62"/>
      <c r="FA239" s="62"/>
      <c r="FB239" s="62"/>
      <c r="FC239" s="62"/>
      <c r="FD239" s="62"/>
      <c r="FE239" s="62"/>
      <c r="FF239" s="62"/>
      <c r="FG239" s="62"/>
      <c r="FH239" s="62"/>
      <c r="FI239" s="62"/>
      <c r="FJ239" s="62"/>
      <c r="FK239" s="62"/>
      <c r="FL239" s="62"/>
      <c r="FM239" s="62"/>
      <c r="FN239" s="62"/>
      <c r="FO239" s="62"/>
      <c r="FP239" s="62"/>
      <c r="FQ239" s="62"/>
      <c r="FR239" s="62"/>
      <c r="FS239" s="62"/>
      <c r="FT239" s="62"/>
      <c r="FU239" s="62"/>
      <c r="FV239" s="62"/>
      <c r="FW239" s="62"/>
      <c r="FX239" s="62"/>
      <c r="FY239" s="62"/>
      <c r="FZ239" s="62"/>
      <c r="GA239" s="62"/>
      <c r="GB239" s="62"/>
      <c r="GC239" s="62"/>
      <c r="GD239" s="62"/>
      <c r="GE239" s="62"/>
      <c r="GF239" s="62"/>
      <c r="GG239" s="62"/>
      <c r="GH239" s="62"/>
      <c r="GI239" s="62"/>
      <c r="GJ239" s="62"/>
      <c r="GK239" s="62"/>
      <c r="GL239" s="62"/>
      <c r="GM239" s="62"/>
      <c r="GN239" s="62"/>
      <c r="GO239" s="62"/>
      <c r="GP239" s="62"/>
      <c r="GQ239" s="62"/>
      <c r="GR239" s="62"/>
      <c r="GS239" s="62"/>
      <c r="GT239" s="62"/>
      <c r="GU239" s="62"/>
      <c r="GV239" s="62"/>
      <c r="GW239" s="62"/>
      <c r="GX239" s="62"/>
      <c r="GY239" s="62"/>
      <c r="GZ239" s="62"/>
      <c r="HA239" s="62"/>
      <c r="HB239" s="62"/>
      <c r="HC239" s="62"/>
      <c r="HD239" s="62"/>
      <c r="HE239" s="62"/>
      <c r="HF239" s="62"/>
      <c r="HG239" s="62"/>
      <c r="HH239" s="62"/>
      <c r="HI239" s="62"/>
      <c r="HJ239" s="62"/>
      <c r="HK239" s="62"/>
      <c r="HL239" s="62"/>
      <c r="HM239" s="62"/>
      <c r="HN239" s="62"/>
      <c r="HO239" s="62"/>
      <c r="HP239" s="62"/>
      <c r="HQ239" s="62"/>
      <c r="HR239" s="62"/>
      <c r="HS239" s="62"/>
      <c r="HT239" s="62"/>
      <c r="HU239" s="62"/>
      <c r="HV239" s="62"/>
      <c r="HW239" s="62"/>
      <c r="HX239" s="62"/>
      <c r="HY239" s="62"/>
      <c r="HZ239" s="62"/>
      <c r="IA239" s="62"/>
      <c r="IB239" s="62"/>
      <c r="IC239" s="62"/>
      <c r="ID239" s="62"/>
      <c r="IE239" s="62"/>
      <c r="IF239" s="62"/>
      <c r="IG239" s="62"/>
      <c r="IH239" s="62"/>
      <c r="II239" s="62"/>
      <c r="IJ239" s="62"/>
      <c r="IK239" s="62"/>
      <c r="IL239" s="62"/>
      <c r="IM239" s="62"/>
      <c r="IN239" s="62"/>
      <c r="IO239" s="62"/>
      <c r="IP239" s="62"/>
      <c r="IQ239" s="62"/>
      <c r="IR239" s="62"/>
    </row>
    <row r="240" spans="1:252" ht="15.75" x14ac:dyDescent="0.25">
      <c r="A240" s="92"/>
      <c r="L240" s="98"/>
      <c r="N240" s="10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62"/>
      <c r="AT240" s="62"/>
      <c r="AU240" s="62"/>
      <c r="AV240" s="62"/>
      <c r="AW240" s="62"/>
      <c r="AX240" s="62"/>
      <c r="AY240" s="62"/>
      <c r="AZ240" s="62"/>
      <c r="BA240" s="62"/>
      <c r="BB240" s="62"/>
      <c r="BC240" s="62"/>
      <c r="BD240" s="62"/>
      <c r="BE240" s="62"/>
      <c r="BF240" s="62"/>
      <c r="BG240" s="62"/>
      <c r="BH240" s="62"/>
      <c r="BI240" s="62"/>
      <c r="BJ240" s="62"/>
      <c r="BK240" s="62"/>
      <c r="BL240" s="62"/>
      <c r="BM240" s="62"/>
      <c r="BN240" s="62"/>
      <c r="BO240" s="62"/>
      <c r="BP240" s="62"/>
      <c r="BQ240" s="62"/>
      <c r="BR240" s="62"/>
      <c r="BS240" s="62"/>
      <c r="BT240" s="62"/>
      <c r="BU240" s="62"/>
      <c r="BV240" s="62"/>
      <c r="BW240" s="62"/>
      <c r="BX240" s="62"/>
      <c r="BY240" s="62"/>
      <c r="BZ240" s="62"/>
      <c r="CA240" s="62"/>
      <c r="CB240" s="62"/>
      <c r="CC240" s="62"/>
      <c r="CD240" s="62"/>
      <c r="CE240" s="62"/>
      <c r="CF240" s="62"/>
      <c r="CG240" s="62"/>
      <c r="CH240" s="62"/>
      <c r="CI240" s="62"/>
      <c r="CJ240" s="62"/>
      <c r="CK240" s="62"/>
      <c r="CL240" s="62"/>
      <c r="CM240" s="62"/>
      <c r="CN240" s="62"/>
      <c r="CO240" s="62"/>
      <c r="CP240" s="62"/>
      <c r="CQ240" s="62"/>
      <c r="CR240" s="62"/>
      <c r="CS240" s="62"/>
      <c r="CT240" s="62"/>
      <c r="CU240" s="62"/>
      <c r="CV240" s="62"/>
      <c r="CW240" s="62"/>
      <c r="CX240" s="62"/>
      <c r="CY240" s="62"/>
      <c r="CZ240" s="62"/>
      <c r="DA240" s="62"/>
      <c r="DB240" s="62"/>
      <c r="DC240" s="62"/>
      <c r="DD240" s="62"/>
      <c r="DE240" s="62"/>
      <c r="DF240" s="62"/>
      <c r="DG240" s="62"/>
      <c r="DH240" s="62"/>
      <c r="DI240" s="62"/>
      <c r="DJ240" s="62"/>
      <c r="DK240" s="62"/>
      <c r="DL240" s="62"/>
      <c r="DM240" s="62"/>
      <c r="DN240" s="62"/>
      <c r="DO240" s="62"/>
      <c r="DP240" s="62"/>
      <c r="DQ240" s="62"/>
      <c r="DR240" s="62"/>
      <c r="DS240" s="62"/>
      <c r="DT240" s="62"/>
      <c r="DU240" s="62"/>
      <c r="DV240" s="62"/>
      <c r="DW240" s="62"/>
      <c r="DX240" s="62"/>
      <c r="DY240" s="62"/>
      <c r="DZ240" s="62"/>
      <c r="EA240" s="62"/>
      <c r="EB240" s="62"/>
      <c r="EC240" s="62"/>
      <c r="ED240" s="62"/>
      <c r="EE240" s="62"/>
      <c r="EF240" s="62"/>
      <c r="EG240" s="62"/>
      <c r="EH240" s="62"/>
      <c r="EI240" s="62"/>
      <c r="EJ240" s="62"/>
      <c r="EK240" s="62"/>
      <c r="EL240" s="62"/>
      <c r="EM240" s="62"/>
      <c r="EN240" s="62"/>
      <c r="EO240" s="62"/>
      <c r="EP240" s="62"/>
      <c r="EQ240" s="62"/>
      <c r="ER240" s="62"/>
      <c r="ES240" s="62"/>
      <c r="ET240" s="62"/>
      <c r="EU240" s="62"/>
      <c r="EV240" s="62"/>
      <c r="EW240" s="62"/>
      <c r="EX240" s="62"/>
      <c r="EY240" s="62"/>
      <c r="EZ240" s="62"/>
      <c r="FA240" s="62"/>
      <c r="FB240" s="62"/>
      <c r="FC240" s="62"/>
      <c r="FD240" s="62"/>
      <c r="FE240" s="62"/>
      <c r="FF240" s="62"/>
      <c r="FG240" s="62"/>
      <c r="FH240" s="62"/>
      <c r="FI240" s="62"/>
      <c r="FJ240" s="62"/>
      <c r="FK240" s="62"/>
      <c r="FL240" s="62"/>
      <c r="FM240" s="62"/>
      <c r="FN240" s="62"/>
      <c r="FO240" s="62"/>
      <c r="FP240" s="62"/>
      <c r="FQ240" s="62"/>
      <c r="FR240" s="62"/>
      <c r="FS240" s="62"/>
      <c r="FT240" s="62"/>
      <c r="FU240" s="62"/>
      <c r="FV240" s="62"/>
      <c r="FW240" s="62"/>
      <c r="FX240" s="62"/>
      <c r="FY240" s="62"/>
      <c r="FZ240" s="62"/>
      <c r="GA240" s="62"/>
      <c r="GB240" s="62"/>
      <c r="GC240" s="62"/>
      <c r="GD240" s="62"/>
      <c r="GE240" s="62"/>
      <c r="GF240" s="62"/>
      <c r="GG240" s="62"/>
      <c r="GH240" s="62"/>
      <c r="GI240" s="62"/>
      <c r="GJ240" s="62"/>
      <c r="GK240" s="62"/>
      <c r="GL240" s="62"/>
      <c r="GM240" s="62"/>
      <c r="GN240" s="62"/>
      <c r="GO240" s="62"/>
      <c r="GP240" s="62"/>
      <c r="GQ240" s="62"/>
      <c r="GR240" s="62"/>
      <c r="GS240" s="62"/>
      <c r="GT240" s="62"/>
      <c r="GU240" s="62"/>
      <c r="GV240" s="62"/>
      <c r="GW240" s="62"/>
      <c r="GX240" s="62"/>
      <c r="GY240" s="62"/>
      <c r="GZ240" s="62"/>
      <c r="HA240" s="62"/>
      <c r="HB240" s="62"/>
      <c r="HC240" s="62"/>
      <c r="HD240" s="62"/>
      <c r="HE240" s="62"/>
      <c r="HF240" s="62"/>
      <c r="HG240" s="62"/>
      <c r="HH240" s="62"/>
      <c r="HI240" s="62"/>
      <c r="HJ240" s="62"/>
      <c r="HK240" s="62"/>
      <c r="HL240" s="62"/>
      <c r="HM240" s="62"/>
      <c r="HN240" s="62"/>
      <c r="HO240" s="62"/>
      <c r="HP240" s="62"/>
      <c r="HQ240" s="62"/>
      <c r="HR240" s="62"/>
      <c r="HS240" s="62"/>
      <c r="HT240" s="62"/>
      <c r="HU240" s="62"/>
      <c r="HV240" s="62"/>
      <c r="HW240" s="62"/>
      <c r="HX240" s="62"/>
      <c r="HY240" s="62"/>
      <c r="HZ240" s="62"/>
      <c r="IA240" s="62"/>
      <c r="IB240" s="62"/>
      <c r="IC240" s="62"/>
      <c r="ID240" s="62"/>
      <c r="IE240" s="62"/>
      <c r="IF240" s="62"/>
      <c r="IG240" s="62"/>
      <c r="IH240" s="62"/>
      <c r="II240" s="62"/>
      <c r="IJ240" s="62"/>
      <c r="IK240" s="62"/>
      <c r="IL240" s="62"/>
      <c r="IM240" s="62"/>
      <c r="IN240" s="62"/>
      <c r="IO240" s="62"/>
      <c r="IP240" s="62"/>
      <c r="IQ240" s="62"/>
      <c r="IR240" s="62"/>
    </row>
    <row r="241" spans="1:252" ht="15.75" x14ac:dyDescent="0.25">
      <c r="A241" s="92"/>
      <c r="D241" s="164" t="s">
        <v>528</v>
      </c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  <c r="AS241" s="62"/>
      <c r="AT241" s="62"/>
      <c r="AU241" s="62"/>
      <c r="AV241" s="62"/>
      <c r="AW241" s="62"/>
      <c r="AX241" s="62"/>
      <c r="AY241" s="62"/>
      <c r="AZ241" s="62"/>
      <c r="BA241" s="62"/>
      <c r="BB241" s="62"/>
      <c r="BC241" s="62"/>
      <c r="BD241" s="62"/>
      <c r="BE241" s="62"/>
      <c r="BF241" s="62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62"/>
      <c r="BR241" s="62"/>
      <c r="BS241" s="62"/>
      <c r="BT241" s="62"/>
      <c r="BU241" s="62"/>
      <c r="BV241" s="62"/>
      <c r="BW241" s="62"/>
      <c r="BX241" s="62"/>
      <c r="BY241" s="62"/>
      <c r="BZ241" s="62"/>
      <c r="CA241" s="62"/>
      <c r="CB241" s="62"/>
      <c r="CC241" s="62"/>
      <c r="CD241" s="62"/>
      <c r="CE241" s="62"/>
      <c r="CF241" s="62"/>
      <c r="CG241" s="62"/>
      <c r="CH241" s="62"/>
      <c r="CI241" s="62"/>
      <c r="CJ241" s="62"/>
      <c r="CK241" s="62"/>
      <c r="CL241" s="62"/>
      <c r="CM241" s="62"/>
      <c r="CN241" s="62"/>
      <c r="CO241" s="62"/>
      <c r="CP241" s="62"/>
      <c r="CQ241" s="62"/>
      <c r="CR241" s="62"/>
      <c r="CS241" s="62"/>
      <c r="CT241" s="62"/>
      <c r="CU241" s="62"/>
      <c r="CV241" s="62"/>
      <c r="CW241" s="62"/>
      <c r="CX241" s="62"/>
      <c r="CY241" s="62"/>
      <c r="CZ241" s="62"/>
      <c r="DA241" s="62"/>
      <c r="DB241" s="62"/>
      <c r="DC241" s="62"/>
      <c r="DD241" s="62"/>
      <c r="DE241" s="62"/>
      <c r="DF241" s="62"/>
      <c r="DG241" s="62"/>
      <c r="DH241" s="62"/>
      <c r="DI241" s="62"/>
      <c r="DJ241" s="62"/>
      <c r="DK241" s="62"/>
      <c r="DL241" s="62"/>
      <c r="DM241" s="62"/>
      <c r="DN241" s="62"/>
      <c r="DO241" s="62"/>
      <c r="DP241" s="62"/>
      <c r="DQ241" s="62"/>
      <c r="DR241" s="62"/>
      <c r="DS241" s="62"/>
      <c r="DT241" s="62"/>
      <c r="DU241" s="62"/>
      <c r="DV241" s="62"/>
      <c r="DW241" s="62"/>
      <c r="DX241" s="62"/>
      <c r="DY241" s="62"/>
      <c r="DZ241" s="62"/>
      <c r="EA241" s="62"/>
      <c r="EB241" s="62"/>
      <c r="EC241" s="62"/>
      <c r="ED241" s="62"/>
      <c r="EE241" s="62"/>
      <c r="EF241" s="62"/>
      <c r="EG241" s="62"/>
      <c r="EH241" s="62"/>
      <c r="EI241" s="62"/>
      <c r="EJ241" s="62"/>
      <c r="EK241" s="62"/>
      <c r="EL241" s="62"/>
      <c r="EM241" s="62"/>
      <c r="EN241" s="62"/>
      <c r="EO241" s="62"/>
      <c r="EP241" s="62"/>
      <c r="EQ241" s="62"/>
      <c r="ER241" s="62"/>
      <c r="ES241" s="62"/>
      <c r="ET241" s="62"/>
      <c r="EU241" s="62"/>
      <c r="EV241" s="62"/>
      <c r="EW241" s="62"/>
      <c r="EX241" s="62"/>
      <c r="EY241" s="62"/>
      <c r="EZ241" s="62"/>
      <c r="FA241" s="62"/>
      <c r="FB241" s="62"/>
      <c r="FC241" s="62"/>
      <c r="FD241" s="62"/>
      <c r="FE241" s="62"/>
      <c r="FF241" s="62"/>
      <c r="FG241" s="62"/>
      <c r="FH241" s="62"/>
      <c r="FI241" s="62"/>
      <c r="FJ241" s="62"/>
      <c r="FK241" s="62"/>
      <c r="FL241" s="62"/>
      <c r="FM241" s="62"/>
      <c r="FN241" s="62"/>
      <c r="FO241" s="62"/>
      <c r="FP241" s="62"/>
      <c r="FQ241" s="62"/>
      <c r="FR241" s="62"/>
      <c r="FS241" s="62"/>
      <c r="FT241" s="62"/>
      <c r="FU241" s="62"/>
      <c r="FV241" s="62"/>
      <c r="FW241" s="62"/>
      <c r="FX241" s="62"/>
      <c r="FY241" s="62"/>
      <c r="FZ241" s="62"/>
      <c r="GA241" s="62"/>
      <c r="GB241" s="62"/>
      <c r="GC241" s="62"/>
      <c r="GD241" s="62"/>
      <c r="GE241" s="62"/>
      <c r="GF241" s="62"/>
      <c r="GG241" s="62"/>
      <c r="GH241" s="62"/>
      <c r="GI241" s="62"/>
      <c r="GJ241" s="62"/>
      <c r="GK241" s="62"/>
      <c r="GL241" s="62"/>
      <c r="GM241" s="62"/>
      <c r="GN241" s="62"/>
      <c r="GO241" s="62"/>
      <c r="GP241" s="62"/>
      <c r="GQ241" s="62"/>
      <c r="GR241" s="62"/>
      <c r="GS241" s="62"/>
      <c r="GT241" s="62"/>
      <c r="GU241" s="62"/>
      <c r="GV241" s="62"/>
      <c r="GW241" s="62"/>
      <c r="GX241" s="62"/>
      <c r="GY241" s="62"/>
      <c r="GZ241" s="62"/>
      <c r="HA241" s="62"/>
      <c r="HB241" s="62"/>
      <c r="HC241" s="62"/>
      <c r="HD241" s="62"/>
      <c r="HE241" s="62"/>
      <c r="HF241" s="62"/>
      <c r="HG241" s="62"/>
      <c r="HH241" s="62"/>
      <c r="HI241" s="62"/>
      <c r="HJ241" s="62"/>
      <c r="HK241" s="62"/>
      <c r="HL241" s="62"/>
      <c r="HM241" s="62"/>
      <c r="HN241" s="62"/>
      <c r="HO241" s="62"/>
      <c r="HP241" s="62"/>
      <c r="HQ241" s="62"/>
      <c r="HR241" s="62"/>
      <c r="HS241" s="62"/>
      <c r="HT241" s="62"/>
      <c r="HU241" s="62"/>
      <c r="HV241" s="62"/>
      <c r="HW241" s="62"/>
      <c r="HX241" s="62"/>
      <c r="HY241" s="62"/>
      <c r="HZ241" s="62"/>
      <c r="IA241" s="62"/>
      <c r="IB241" s="62"/>
      <c r="IC241" s="62"/>
      <c r="ID241" s="62"/>
      <c r="IE241" s="62"/>
      <c r="IF241" s="62"/>
      <c r="IG241" s="62"/>
      <c r="IH241" s="62"/>
      <c r="II241" s="62"/>
      <c r="IJ241" s="62"/>
      <c r="IK241" s="62"/>
      <c r="IL241" s="62"/>
      <c r="IM241" s="62"/>
      <c r="IN241" s="62"/>
      <c r="IO241" s="62"/>
      <c r="IP241" s="62"/>
      <c r="IQ241" s="62"/>
      <c r="IR241" s="62"/>
    </row>
    <row r="242" spans="1:252" ht="15.75" x14ac:dyDescent="0.25">
      <c r="A242" s="31"/>
      <c r="D242" s="164" t="s">
        <v>623</v>
      </c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  <c r="AS242" s="62"/>
      <c r="AT242" s="62"/>
      <c r="AU242" s="62"/>
      <c r="AV242" s="62"/>
      <c r="AW242" s="62"/>
      <c r="AX242" s="62"/>
      <c r="AY242" s="62"/>
      <c r="AZ242" s="62"/>
      <c r="BA242" s="62"/>
      <c r="BB242" s="62"/>
      <c r="BC242" s="62"/>
      <c r="BD242" s="62"/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  <c r="BT242" s="62"/>
      <c r="BU242" s="62"/>
      <c r="BV242" s="62"/>
      <c r="BW242" s="62"/>
      <c r="BX242" s="62"/>
      <c r="BY242" s="62"/>
      <c r="BZ242" s="62"/>
      <c r="CA242" s="62"/>
      <c r="CB242" s="62"/>
      <c r="CC242" s="62"/>
      <c r="CD242" s="62"/>
      <c r="CE242" s="62"/>
      <c r="CF242" s="62"/>
      <c r="CG242" s="62"/>
      <c r="CH242" s="62"/>
      <c r="CI242" s="62"/>
      <c r="CJ242" s="62"/>
      <c r="CK242" s="62"/>
      <c r="CL242" s="62"/>
      <c r="CM242" s="62"/>
      <c r="CN242" s="62"/>
      <c r="CO242" s="62"/>
      <c r="CP242" s="62"/>
      <c r="CQ242" s="62"/>
      <c r="CR242" s="62"/>
      <c r="CS242" s="62"/>
      <c r="CT242" s="62"/>
      <c r="CU242" s="62"/>
      <c r="CV242" s="62"/>
      <c r="CW242" s="62"/>
      <c r="CX242" s="62"/>
      <c r="CY242" s="62"/>
      <c r="CZ242" s="62"/>
      <c r="DA242" s="62"/>
      <c r="DB242" s="62"/>
      <c r="DC242" s="62"/>
      <c r="DD242" s="62"/>
      <c r="DE242" s="62"/>
      <c r="DF242" s="62"/>
      <c r="DG242" s="62"/>
      <c r="DH242" s="62"/>
      <c r="DI242" s="62"/>
      <c r="DJ242" s="62"/>
      <c r="DK242" s="62"/>
      <c r="DL242" s="62"/>
      <c r="DM242" s="62"/>
      <c r="DN242" s="62"/>
      <c r="DO242" s="62"/>
      <c r="DP242" s="62"/>
      <c r="DQ242" s="62"/>
      <c r="DR242" s="62"/>
      <c r="DS242" s="62"/>
      <c r="DT242" s="62"/>
      <c r="DU242" s="62"/>
      <c r="DV242" s="62"/>
      <c r="DW242" s="62"/>
      <c r="DX242" s="62"/>
      <c r="DY242" s="62"/>
      <c r="DZ242" s="62"/>
      <c r="EA242" s="62"/>
      <c r="EB242" s="62"/>
      <c r="EC242" s="62"/>
      <c r="ED242" s="62"/>
      <c r="EE242" s="62"/>
      <c r="EF242" s="62"/>
      <c r="EG242" s="62"/>
      <c r="EH242" s="62"/>
      <c r="EI242" s="62"/>
      <c r="EJ242" s="62"/>
      <c r="EK242" s="62"/>
      <c r="EL242" s="62"/>
      <c r="EM242" s="62"/>
      <c r="EN242" s="62"/>
      <c r="EO242" s="62"/>
      <c r="EP242" s="62"/>
      <c r="EQ242" s="62"/>
      <c r="ER242" s="62"/>
      <c r="ES242" s="62"/>
      <c r="ET242" s="62"/>
      <c r="EU242" s="62"/>
      <c r="EV242" s="62"/>
      <c r="EW242" s="62"/>
      <c r="EX242" s="62"/>
      <c r="EY242" s="62"/>
      <c r="EZ242" s="62"/>
      <c r="FA242" s="62"/>
      <c r="FB242" s="62"/>
      <c r="FC242" s="62"/>
      <c r="FD242" s="62"/>
      <c r="FE242" s="62"/>
      <c r="FF242" s="62"/>
      <c r="FG242" s="62"/>
      <c r="FH242" s="62"/>
      <c r="FI242" s="62"/>
      <c r="FJ242" s="62"/>
      <c r="FK242" s="62"/>
      <c r="FL242" s="62"/>
      <c r="FM242" s="62"/>
      <c r="FN242" s="62"/>
      <c r="FO242" s="62"/>
      <c r="FP242" s="62"/>
      <c r="FQ242" s="62"/>
      <c r="FR242" s="62"/>
      <c r="FS242" s="62"/>
      <c r="FT242" s="62"/>
      <c r="FU242" s="62"/>
      <c r="FV242" s="62"/>
      <c r="FW242" s="62"/>
      <c r="FX242" s="62"/>
      <c r="FY242" s="62"/>
      <c r="FZ242" s="62"/>
      <c r="GA242" s="62"/>
      <c r="GB242" s="62"/>
      <c r="GC242" s="62"/>
      <c r="GD242" s="62"/>
      <c r="GE242" s="62"/>
      <c r="GF242" s="62"/>
      <c r="GG242" s="62"/>
      <c r="GH242" s="62"/>
      <c r="GI242" s="62"/>
      <c r="GJ242" s="62"/>
      <c r="GK242" s="62"/>
      <c r="GL242" s="62"/>
      <c r="GM242" s="62"/>
      <c r="GN242" s="62"/>
      <c r="GO242" s="62"/>
      <c r="GP242" s="62"/>
      <c r="GQ242" s="62"/>
      <c r="GR242" s="62"/>
      <c r="GS242" s="62"/>
      <c r="GT242" s="62"/>
      <c r="GU242" s="62"/>
      <c r="GV242" s="62"/>
      <c r="GW242" s="62"/>
      <c r="GX242" s="62"/>
      <c r="GY242" s="62"/>
      <c r="GZ242" s="62"/>
      <c r="HA242" s="62"/>
      <c r="HB242" s="62"/>
      <c r="HC242" s="62"/>
      <c r="HD242" s="62"/>
      <c r="HE242" s="62"/>
      <c r="HF242" s="62"/>
      <c r="HG242" s="62"/>
      <c r="HH242" s="62"/>
      <c r="HI242" s="62"/>
      <c r="HJ242" s="62"/>
      <c r="HK242" s="62"/>
      <c r="HL242" s="62"/>
      <c r="HM242" s="62"/>
      <c r="HN242" s="62"/>
      <c r="HO242" s="62"/>
      <c r="HP242" s="62"/>
      <c r="HQ242" s="62"/>
      <c r="HR242" s="62"/>
      <c r="HS242" s="62"/>
      <c r="HT242" s="62"/>
      <c r="HU242" s="62"/>
      <c r="HV242" s="62"/>
      <c r="HW242" s="62"/>
      <c r="HX242" s="62"/>
      <c r="HY242" s="62"/>
      <c r="HZ242" s="62"/>
      <c r="IA242" s="62"/>
      <c r="IB242" s="62"/>
      <c r="IC242" s="62"/>
      <c r="ID242" s="62"/>
      <c r="IE242" s="62"/>
      <c r="IF242" s="62"/>
      <c r="IG242" s="62"/>
      <c r="IH242" s="62"/>
      <c r="II242" s="62"/>
      <c r="IJ242" s="62"/>
      <c r="IK242" s="62"/>
      <c r="IL242" s="62"/>
      <c r="IM242" s="62"/>
      <c r="IN242" s="62"/>
      <c r="IO242" s="62"/>
      <c r="IP242" s="62"/>
      <c r="IQ242" s="62"/>
      <c r="IR242" s="62"/>
    </row>
    <row r="243" spans="1:252" ht="15.75" x14ac:dyDescent="0.25">
      <c r="A243" s="62"/>
      <c r="D243" s="105"/>
      <c r="E243" s="105"/>
      <c r="L243" s="98"/>
      <c r="N243" s="10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AZ243" s="62"/>
      <c r="BA243" s="62"/>
      <c r="BB243" s="62"/>
      <c r="BC243" s="62"/>
      <c r="BD243" s="62"/>
      <c r="BE243" s="62"/>
      <c r="BF243" s="62"/>
      <c r="BG243" s="62"/>
      <c r="BH243" s="62"/>
      <c r="BI243" s="62"/>
      <c r="BJ243" s="62"/>
      <c r="BK243" s="62"/>
      <c r="BL243" s="62"/>
      <c r="BM243" s="62"/>
      <c r="BN243" s="62"/>
      <c r="BO243" s="62"/>
      <c r="BP243" s="62"/>
      <c r="BQ243" s="62"/>
      <c r="BR243" s="62"/>
      <c r="BS243" s="62"/>
      <c r="BT243" s="62"/>
      <c r="BU243" s="62"/>
      <c r="BV243" s="62"/>
      <c r="BW243" s="62"/>
      <c r="BX243" s="62"/>
      <c r="BY243" s="62"/>
      <c r="BZ243" s="62"/>
      <c r="CA243" s="62"/>
      <c r="CB243" s="62"/>
      <c r="CC243" s="62"/>
      <c r="CD243" s="62"/>
      <c r="CE243" s="62"/>
      <c r="CF243" s="62"/>
      <c r="CG243" s="62"/>
      <c r="CH243" s="62"/>
      <c r="CI243" s="62"/>
      <c r="CJ243" s="62"/>
      <c r="CK243" s="62"/>
      <c r="CL243" s="62"/>
      <c r="CM243" s="62"/>
      <c r="CN243" s="62"/>
      <c r="CO243" s="62"/>
      <c r="CP243" s="62"/>
      <c r="CQ243" s="62"/>
      <c r="CR243" s="62"/>
      <c r="CS243" s="62"/>
      <c r="CT243" s="62"/>
      <c r="CU243" s="62"/>
      <c r="CV243" s="62"/>
      <c r="CW243" s="62"/>
      <c r="CX243" s="62"/>
      <c r="CY243" s="62"/>
      <c r="CZ243" s="62"/>
      <c r="DA243" s="62"/>
      <c r="DB243" s="62"/>
      <c r="DC243" s="62"/>
      <c r="DD243" s="62"/>
      <c r="DE243" s="62"/>
      <c r="DF243" s="62"/>
      <c r="DG243" s="62"/>
      <c r="DH243" s="62"/>
      <c r="DI243" s="62"/>
      <c r="DJ243" s="62"/>
      <c r="DK243" s="62"/>
      <c r="DL243" s="62"/>
      <c r="DM243" s="62"/>
      <c r="DN243" s="62"/>
      <c r="DO243" s="62"/>
      <c r="DP243" s="62"/>
      <c r="DQ243" s="62"/>
      <c r="DR243" s="62"/>
      <c r="DS243" s="62"/>
      <c r="DT243" s="62"/>
      <c r="DU243" s="62"/>
      <c r="DV243" s="62"/>
      <c r="DW243" s="62"/>
      <c r="DX243" s="62"/>
      <c r="DY243" s="62"/>
      <c r="DZ243" s="62"/>
      <c r="EA243" s="62"/>
      <c r="EB243" s="62"/>
      <c r="EC243" s="62"/>
      <c r="ED243" s="62"/>
      <c r="EE243" s="62"/>
      <c r="EF243" s="62"/>
      <c r="EG243" s="62"/>
      <c r="EH243" s="62"/>
      <c r="EI243" s="62"/>
      <c r="EJ243" s="62"/>
      <c r="EK243" s="62"/>
      <c r="EL243" s="62"/>
      <c r="EM243" s="62"/>
      <c r="EN243" s="62"/>
      <c r="EO243" s="62"/>
      <c r="EP243" s="62"/>
      <c r="EQ243" s="62"/>
      <c r="ER243" s="62"/>
      <c r="ES243" s="62"/>
      <c r="ET243" s="62"/>
      <c r="EU243" s="62"/>
      <c r="EV243" s="62"/>
      <c r="EW243" s="62"/>
      <c r="EX243" s="62"/>
      <c r="EY243" s="62"/>
      <c r="EZ243" s="62"/>
      <c r="FA243" s="62"/>
      <c r="FB243" s="62"/>
      <c r="FC243" s="62"/>
      <c r="FD243" s="62"/>
      <c r="FE243" s="62"/>
      <c r="FF243" s="62"/>
      <c r="FG243" s="62"/>
      <c r="FH243" s="62"/>
      <c r="FI243" s="62"/>
      <c r="FJ243" s="62"/>
      <c r="FK243" s="62"/>
      <c r="FL243" s="62"/>
      <c r="FM243" s="62"/>
      <c r="FN243" s="62"/>
      <c r="FO243" s="62"/>
      <c r="FP243" s="62"/>
      <c r="FQ243" s="62"/>
      <c r="FR243" s="62"/>
      <c r="FS243" s="62"/>
      <c r="FT243" s="62"/>
      <c r="FU243" s="62"/>
      <c r="FV243" s="62"/>
      <c r="FW243" s="62"/>
      <c r="FX243" s="62"/>
      <c r="FY243" s="62"/>
      <c r="FZ243" s="62"/>
      <c r="GA243" s="62"/>
      <c r="GB243" s="62"/>
      <c r="GC243" s="62"/>
      <c r="GD243" s="62"/>
      <c r="GE243" s="62"/>
      <c r="GF243" s="62"/>
      <c r="GG243" s="62"/>
      <c r="GH243" s="62"/>
      <c r="GI243" s="62"/>
      <c r="GJ243" s="62"/>
      <c r="GK243" s="62"/>
      <c r="GL243" s="62"/>
      <c r="GM243" s="62"/>
      <c r="GN243" s="62"/>
      <c r="GO243" s="62"/>
      <c r="GP243" s="62"/>
      <c r="GQ243" s="62"/>
      <c r="GR243" s="62"/>
      <c r="GS243" s="62"/>
      <c r="GT243" s="62"/>
      <c r="GU243" s="62"/>
      <c r="GV243" s="62"/>
      <c r="GW243" s="62"/>
      <c r="GX243" s="62"/>
      <c r="GY243" s="62"/>
      <c r="GZ243" s="62"/>
      <c r="HA243" s="62"/>
      <c r="HB243" s="62"/>
      <c r="HC243" s="62"/>
      <c r="HD243" s="62"/>
      <c r="HE243" s="62"/>
      <c r="HF243" s="62"/>
      <c r="HG243" s="62"/>
      <c r="HH243" s="62"/>
      <c r="HI243" s="62"/>
      <c r="HJ243" s="62"/>
      <c r="HK243" s="62"/>
      <c r="HL243" s="62"/>
      <c r="HM243" s="62"/>
      <c r="HN243" s="62"/>
      <c r="HO243" s="62"/>
      <c r="HP243" s="62"/>
      <c r="HQ243" s="62"/>
      <c r="HR243" s="62"/>
      <c r="HS243" s="62"/>
      <c r="HT243" s="62"/>
      <c r="HU243" s="62"/>
      <c r="HV243" s="62"/>
      <c r="HW243" s="62"/>
      <c r="HX243" s="62"/>
      <c r="HY243" s="62"/>
      <c r="HZ243" s="62"/>
      <c r="IA243" s="62"/>
      <c r="IB243" s="62"/>
      <c r="IC243" s="62"/>
      <c r="ID243" s="62"/>
      <c r="IE243" s="62"/>
      <c r="IF243" s="62"/>
      <c r="IG243" s="62"/>
      <c r="IH243" s="62"/>
      <c r="II243" s="62"/>
      <c r="IJ243" s="62"/>
      <c r="IK243" s="62"/>
      <c r="IL243" s="62"/>
      <c r="IM243" s="62"/>
      <c r="IN243" s="62"/>
      <c r="IO243" s="62"/>
      <c r="IP243" s="62"/>
      <c r="IQ243" s="62"/>
      <c r="IR243" s="62"/>
    </row>
    <row r="244" spans="1:252" ht="15.75" x14ac:dyDescent="0.25">
      <c r="A244" s="62"/>
      <c r="D244" s="105"/>
      <c r="E244" s="105"/>
      <c r="L244" s="98"/>
      <c r="N244" s="10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62"/>
      <c r="AT244" s="62"/>
      <c r="AU244" s="62"/>
      <c r="AV244" s="62"/>
      <c r="AW244" s="62"/>
      <c r="AX244" s="62"/>
      <c r="AY244" s="62"/>
      <c r="AZ244" s="62"/>
      <c r="BA244" s="62"/>
      <c r="BB244" s="62"/>
      <c r="BC244" s="62"/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62"/>
      <c r="BS244" s="62"/>
      <c r="BT244" s="62"/>
      <c r="BU244" s="62"/>
      <c r="BV244" s="62"/>
      <c r="BW244" s="62"/>
      <c r="BX244" s="62"/>
      <c r="BY244" s="62"/>
      <c r="BZ244" s="62"/>
      <c r="CA244" s="62"/>
      <c r="CB244" s="62"/>
      <c r="CC244" s="62"/>
      <c r="CD244" s="62"/>
      <c r="CE244" s="62"/>
      <c r="CF244" s="62"/>
      <c r="CG244" s="62"/>
      <c r="CH244" s="62"/>
      <c r="CI244" s="62"/>
      <c r="CJ244" s="62"/>
      <c r="CK244" s="62"/>
      <c r="CL244" s="62"/>
      <c r="CM244" s="62"/>
      <c r="CN244" s="62"/>
      <c r="CO244" s="62"/>
      <c r="CP244" s="62"/>
      <c r="CQ244" s="62"/>
      <c r="CR244" s="62"/>
      <c r="CS244" s="62"/>
      <c r="CT244" s="62"/>
      <c r="CU244" s="62"/>
      <c r="CV244" s="62"/>
      <c r="CW244" s="62"/>
      <c r="CX244" s="62"/>
      <c r="CY244" s="62"/>
      <c r="CZ244" s="62"/>
      <c r="DA244" s="62"/>
      <c r="DB244" s="62"/>
      <c r="DC244" s="62"/>
      <c r="DD244" s="62"/>
      <c r="DE244" s="62"/>
      <c r="DF244" s="62"/>
      <c r="DG244" s="62"/>
      <c r="DH244" s="62"/>
      <c r="DI244" s="62"/>
      <c r="DJ244" s="62"/>
      <c r="DK244" s="62"/>
      <c r="DL244" s="62"/>
      <c r="DM244" s="62"/>
      <c r="DN244" s="62"/>
      <c r="DO244" s="62"/>
      <c r="DP244" s="62"/>
      <c r="DQ244" s="62"/>
      <c r="DR244" s="62"/>
      <c r="DS244" s="62"/>
      <c r="DT244" s="62"/>
      <c r="DU244" s="62"/>
      <c r="DV244" s="62"/>
      <c r="DW244" s="62"/>
      <c r="DX244" s="62"/>
      <c r="DY244" s="62"/>
      <c r="DZ244" s="62"/>
      <c r="EA244" s="62"/>
      <c r="EB244" s="62"/>
      <c r="EC244" s="62"/>
      <c r="ED244" s="62"/>
      <c r="EE244" s="62"/>
      <c r="EF244" s="62"/>
      <c r="EG244" s="62"/>
      <c r="EH244" s="62"/>
      <c r="EI244" s="62"/>
      <c r="EJ244" s="62"/>
      <c r="EK244" s="62"/>
      <c r="EL244" s="62"/>
      <c r="EM244" s="62"/>
      <c r="EN244" s="62"/>
      <c r="EO244" s="62"/>
      <c r="EP244" s="62"/>
      <c r="EQ244" s="62"/>
      <c r="ER244" s="62"/>
      <c r="ES244" s="62"/>
      <c r="ET244" s="62"/>
      <c r="EU244" s="62"/>
      <c r="EV244" s="62"/>
      <c r="EW244" s="62"/>
      <c r="EX244" s="62"/>
      <c r="EY244" s="62"/>
      <c r="EZ244" s="62"/>
      <c r="FA244" s="62"/>
      <c r="FB244" s="62"/>
      <c r="FC244" s="62"/>
      <c r="FD244" s="62"/>
      <c r="FE244" s="62"/>
      <c r="FF244" s="62"/>
      <c r="FG244" s="62"/>
      <c r="FH244" s="62"/>
      <c r="FI244" s="62"/>
      <c r="FJ244" s="62"/>
      <c r="FK244" s="62"/>
      <c r="FL244" s="62"/>
      <c r="FM244" s="62"/>
      <c r="FN244" s="62"/>
      <c r="FO244" s="62"/>
      <c r="FP244" s="62"/>
      <c r="FQ244" s="62"/>
      <c r="FR244" s="62"/>
      <c r="FS244" s="62"/>
      <c r="FT244" s="62"/>
      <c r="FU244" s="62"/>
      <c r="FV244" s="62"/>
      <c r="FW244" s="62"/>
      <c r="FX244" s="62"/>
      <c r="FY244" s="62"/>
      <c r="FZ244" s="62"/>
      <c r="GA244" s="62"/>
      <c r="GB244" s="62"/>
      <c r="GC244" s="62"/>
      <c r="GD244" s="62"/>
      <c r="GE244" s="62"/>
      <c r="GF244" s="62"/>
      <c r="GG244" s="62"/>
      <c r="GH244" s="62"/>
      <c r="GI244" s="62"/>
      <c r="GJ244" s="62"/>
      <c r="GK244" s="62"/>
      <c r="GL244" s="62"/>
      <c r="GM244" s="62"/>
      <c r="GN244" s="62"/>
      <c r="GO244" s="62"/>
      <c r="GP244" s="62"/>
      <c r="GQ244" s="62"/>
      <c r="GR244" s="62"/>
      <c r="GS244" s="62"/>
      <c r="GT244" s="62"/>
      <c r="GU244" s="62"/>
      <c r="GV244" s="62"/>
      <c r="GW244" s="62"/>
      <c r="GX244" s="62"/>
      <c r="GY244" s="62"/>
      <c r="GZ244" s="62"/>
      <c r="HA244" s="62"/>
      <c r="HB244" s="62"/>
      <c r="HC244" s="62"/>
      <c r="HD244" s="62"/>
      <c r="HE244" s="62"/>
      <c r="HF244" s="62"/>
      <c r="HG244" s="62"/>
      <c r="HH244" s="62"/>
      <c r="HI244" s="62"/>
      <c r="HJ244" s="62"/>
      <c r="HK244" s="62"/>
      <c r="HL244" s="62"/>
      <c r="HM244" s="62"/>
      <c r="HN244" s="62"/>
      <c r="HO244" s="62"/>
      <c r="HP244" s="62"/>
      <c r="HQ244" s="62"/>
      <c r="HR244" s="62"/>
      <c r="HS244" s="62"/>
      <c r="HT244" s="62"/>
      <c r="HU244" s="62"/>
      <c r="HV244" s="62"/>
      <c r="HW244" s="62"/>
      <c r="HX244" s="62"/>
      <c r="HY244" s="62"/>
      <c r="HZ244" s="62"/>
      <c r="IA244" s="62"/>
      <c r="IB244" s="62"/>
      <c r="IC244" s="62"/>
      <c r="ID244" s="62"/>
      <c r="IE244" s="62"/>
      <c r="IF244" s="62"/>
      <c r="IG244" s="62"/>
      <c r="IH244" s="62"/>
      <c r="II244" s="62"/>
      <c r="IJ244" s="62"/>
      <c r="IK244" s="62"/>
      <c r="IL244" s="62"/>
      <c r="IM244" s="62"/>
      <c r="IN244" s="62"/>
      <c r="IO244" s="62"/>
      <c r="IP244" s="62"/>
      <c r="IQ244" s="62"/>
      <c r="IR244" s="62"/>
    </row>
    <row r="245" spans="1:252" ht="16.5" thickBot="1" x14ac:dyDescent="0.3">
      <c r="A245" s="62"/>
      <c r="D245" s="105"/>
      <c r="E245" s="105"/>
      <c r="F245" s="96" t="s">
        <v>208</v>
      </c>
      <c r="G245" s="96" t="s">
        <v>529</v>
      </c>
      <c r="H245" s="96" t="s">
        <v>174</v>
      </c>
      <c r="I245" s="96" t="s">
        <v>210</v>
      </c>
      <c r="J245" s="96" t="s">
        <v>211</v>
      </c>
      <c r="K245" s="96" t="s">
        <v>212</v>
      </c>
      <c r="L245" s="119" t="s">
        <v>213</v>
      </c>
      <c r="M245" s="96" t="s">
        <v>214</v>
      </c>
      <c r="N245" s="119" t="s">
        <v>164</v>
      </c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AZ245" s="62"/>
      <c r="BA245" s="62"/>
      <c r="BB245" s="62"/>
      <c r="BC245" s="62"/>
      <c r="BD245" s="62"/>
      <c r="BE245" s="62"/>
      <c r="BF245" s="62"/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  <c r="BQ245" s="62"/>
      <c r="BR245" s="62"/>
      <c r="BS245" s="62"/>
      <c r="BT245" s="62"/>
      <c r="BU245" s="62"/>
      <c r="BV245" s="62"/>
      <c r="BW245" s="62"/>
      <c r="BX245" s="62"/>
      <c r="BY245" s="62"/>
      <c r="BZ245" s="62"/>
      <c r="CA245" s="62"/>
      <c r="CB245" s="62"/>
      <c r="CC245" s="62"/>
      <c r="CD245" s="62"/>
      <c r="CE245" s="62"/>
      <c r="CF245" s="62"/>
      <c r="CG245" s="62"/>
      <c r="CH245" s="62"/>
      <c r="CI245" s="62"/>
      <c r="CJ245" s="62"/>
      <c r="CK245" s="62"/>
      <c r="CL245" s="62"/>
      <c r="CM245" s="62"/>
      <c r="CN245" s="62"/>
      <c r="CO245" s="62"/>
      <c r="CP245" s="62"/>
      <c r="CQ245" s="62"/>
      <c r="CR245" s="62"/>
      <c r="CS245" s="62"/>
      <c r="CT245" s="62"/>
      <c r="CU245" s="62"/>
      <c r="CV245" s="62"/>
      <c r="CW245" s="62"/>
      <c r="CX245" s="62"/>
      <c r="CY245" s="62"/>
      <c r="CZ245" s="62"/>
      <c r="DA245" s="62"/>
      <c r="DB245" s="62"/>
      <c r="DC245" s="62"/>
      <c r="DD245" s="62"/>
      <c r="DE245" s="62"/>
      <c r="DF245" s="62"/>
      <c r="DG245" s="62"/>
      <c r="DH245" s="62"/>
      <c r="DI245" s="62"/>
      <c r="DJ245" s="62"/>
      <c r="DK245" s="62"/>
      <c r="DL245" s="62"/>
      <c r="DM245" s="62"/>
      <c r="DN245" s="62"/>
      <c r="DO245" s="62"/>
      <c r="DP245" s="62"/>
      <c r="DQ245" s="62"/>
      <c r="DR245" s="62"/>
      <c r="DS245" s="62"/>
      <c r="DT245" s="62"/>
      <c r="DU245" s="62"/>
      <c r="DV245" s="62"/>
      <c r="DW245" s="62"/>
      <c r="DX245" s="62"/>
      <c r="DY245" s="62"/>
      <c r="DZ245" s="62"/>
      <c r="EA245" s="62"/>
      <c r="EB245" s="62"/>
      <c r="EC245" s="62"/>
      <c r="ED245" s="62"/>
      <c r="EE245" s="62"/>
      <c r="EF245" s="62"/>
      <c r="EG245" s="62"/>
      <c r="EH245" s="62"/>
      <c r="EI245" s="62"/>
      <c r="EJ245" s="62"/>
      <c r="EK245" s="62"/>
      <c r="EL245" s="62"/>
      <c r="EM245" s="62"/>
      <c r="EN245" s="62"/>
      <c r="EO245" s="62"/>
      <c r="EP245" s="62"/>
      <c r="EQ245" s="62"/>
      <c r="ER245" s="62"/>
      <c r="ES245" s="62"/>
      <c r="ET245" s="62"/>
      <c r="EU245" s="62"/>
      <c r="EV245" s="62"/>
      <c r="EW245" s="62"/>
      <c r="EX245" s="62"/>
      <c r="EY245" s="62"/>
      <c r="EZ245" s="62"/>
      <c r="FA245" s="62"/>
      <c r="FB245" s="62"/>
      <c r="FC245" s="62"/>
      <c r="FD245" s="62"/>
      <c r="FE245" s="62"/>
      <c r="FF245" s="62"/>
      <c r="FG245" s="62"/>
      <c r="FH245" s="62"/>
      <c r="FI245" s="62"/>
      <c r="FJ245" s="62"/>
      <c r="FK245" s="62"/>
      <c r="FL245" s="62"/>
      <c r="FM245" s="62"/>
      <c r="FN245" s="62"/>
      <c r="FO245" s="62"/>
      <c r="FP245" s="62"/>
      <c r="FQ245" s="62"/>
      <c r="FR245" s="62"/>
      <c r="FS245" s="62"/>
      <c r="FT245" s="62"/>
      <c r="FU245" s="62"/>
      <c r="FV245" s="62"/>
      <c r="FW245" s="62"/>
      <c r="FX245" s="62"/>
      <c r="FY245" s="62"/>
      <c r="FZ245" s="62"/>
      <c r="GA245" s="62"/>
      <c r="GB245" s="62"/>
      <c r="GC245" s="62"/>
      <c r="GD245" s="62"/>
      <c r="GE245" s="62"/>
      <c r="GF245" s="62"/>
      <c r="GG245" s="62"/>
      <c r="GH245" s="62"/>
      <c r="GI245" s="62"/>
      <c r="GJ245" s="62"/>
      <c r="GK245" s="62"/>
      <c r="GL245" s="62"/>
      <c r="GM245" s="62"/>
      <c r="GN245" s="62"/>
      <c r="GO245" s="62"/>
      <c r="GP245" s="62"/>
      <c r="GQ245" s="62"/>
      <c r="GR245" s="62"/>
      <c r="GS245" s="62"/>
      <c r="GT245" s="62"/>
      <c r="GU245" s="62"/>
      <c r="GV245" s="62"/>
      <c r="GW245" s="62"/>
      <c r="GX245" s="62"/>
      <c r="GY245" s="62"/>
      <c r="GZ245" s="62"/>
      <c r="HA245" s="62"/>
      <c r="HB245" s="62"/>
      <c r="HC245" s="62"/>
      <c r="HD245" s="62"/>
      <c r="HE245" s="62"/>
      <c r="HF245" s="62"/>
      <c r="HG245" s="62"/>
      <c r="HH245" s="62"/>
      <c r="HI245" s="62"/>
      <c r="HJ245" s="62"/>
      <c r="HK245" s="62"/>
      <c r="HL245" s="62"/>
      <c r="HM245" s="62"/>
      <c r="HN245" s="62"/>
      <c r="HO245" s="62"/>
      <c r="HP245" s="62"/>
      <c r="HQ245" s="62"/>
      <c r="HR245" s="62"/>
      <c r="HS245" s="62"/>
      <c r="HT245" s="62"/>
      <c r="HU245" s="62"/>
      <c r="HV245" s="62"/>
      <c r="HW245" s="62"/>
      <c r="HX245" s="62"/>
      <c r="HY245" s="62"/>
      <c r="HZ245" s="62"/>
      <c r="IA245" s="62"/>
      <c r="IB245" s="62"/>
      <c r="IC245" s="62"/>
      <c r="ID245" s="62"/>
      <c r="IE245" s="62"/>
      <c r="IF245" s="62"/>
      <c r="IG245" s="62"/>
      <c r="IH245" s="62"/>
      <c r="II245" s="62"/>
      <c r="IJ245" s="62"/>
      <c r="IK245" s="62"/>
      <c r="IL245" s="62"/>
      <c r="IM245" s="62"/>
      <c r="IN245" s="62"/>
      <c r="IO245" s="62"/>
      <c r="IP245" s="62"/>
      <c r="IQ245" s="62"/>
      <c r="IR245" s="62"/>
    </row>
    <row r="246" spans="1:252" ht="16.5" thickTop="1" x14ac:dyDescent="0.25">
      <c r="A246" s="62"/>
      <c r="B246" s="62"/>
      <c r="C246" s="62"/>
      <c r="D246" s="105"/>
      <c r="E246" s="105"/>
      <c r="L246" s="98"/>
      <c r="N246" s="10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2"/>
      <c r="BR246" s="62"/>
      <c r="BS246" s="62"/>
      <c r="BT246" s="62"/>
      <c r="BU246" s="62"/>
      <c r="BV246" s="62"/>
      <c r="BW246" s="62"/>
      <c r="BX246" s="62"/>
      <c r="BY246" s="62"/>
      <c r="BZ246" s="62"/>
      <c r="CA246" s="62"/>
      <c r="CB246" s="62"/>
      <c r="CC246" s="62"/>
      <c r="CD246" s="62"/>
      <c r="CE246" s="62"/>
      <c r="CF246" s="62"/>
      <c r="CG246" s="62"/>
      <c r="CH246" s="62"/>
      <c r="CI246" s="62"/>
      <c r="CJ246" s="62"/>
      <c r="CK246" s="62"/>
      <c r="CL246" s="62"/>
      <c r="CM246" s="62"/>
      <c r="CN246" s="62"/>
      <c r="CO246" s="62"/>
      <c r="CP246" s="62"/>
      <c r="CQ246" s="62"/>
      <c r="CR246" s="62"/>
      <c r="CS246" s="62"/>
      <c r="CT246" s="62"/>
      <c r="CU246" s="62"/>
      <c r="CV246" s="62"/>
      <c r="CW246" s="62"/>
      <c r="CX246" s="62"/>
      <c r="CY246" s="62"/>
      <c r="CZ246" s="62"/>
      <c r="DA246" s="62"/>
      <c r="DB246" s="62"/>
      <c r="DC246" s="62"/>
      <c r="DD246" s="62"/>
      <c r="DE246" s="62"/>
      <c r="DF246" s="62"/>
      <c r="DG246" s="62"/>
      <c r="DH246" s="62"/>
      <c r="DI246" s="62"/>
      <c r="DJ246" s="62"/>
      <c r="DK246" s="62"/>
      <c r="DL246" s="62"/>
      <c r="DM246" s="62"/>
      <c r="DN246" s="62"/>
      <c r="DO246" s="62"/>
      <c r="DP246" s="62"/>
      <c r="DQ246" s="62"/>
      <c r="DR246" s="62"/>
      <c r="DS246" s="62"/>
      <c r="DT246" s="62"/>
      <c r="DU246" s="62"/>
      <c r="DV246" s="62"/>
      <c r="DW246" s="62"/>
      <c r="DX246" s="62"/>
      <c r="DY246" s="62"/>
      <c r="DZ246" s="62"/>
      <c r="EA246" s="62"/>
      <c r="EB246" s="62"/>
      <c r="EC246" s="62"/>
      <c r="ED246" s="62"/>
      <c r="EE246" s="62"/>
      <c r="EF246" s="62"/>
      <c r="EG246" s="62"/>
      <c r="EH246" s="62"/>
      <c r="EI246" s="62"/>
      <c r="EJ246" s="62"/>
      <c r="EK246" s="62"/>
      <c r="EL246" s="62"/>
      <c r="EM246" s="62"/>
      <c r="EN246" s="62"/>
      <c r="EO246" s="62"/>
      <c r="EP246" s="62"/>
      <c r="EQ246" s="62"/>
      <c r="ER246" s="62"/>
      <c r="ES246" s="62"/>
      <c r="ET246" s="62"/>
      <c r="EU246" s="62"/>
      <c r="EV246" s="62"/>
      <c r="EW246" s="62"/>
      <c r="EX246" s="62"/>
      <c r="EY246" s="62"/>
      <c r="EZ246" s="62"/>
      <c r="FA246" s="62"/>
      <c r="FB246" s="62"/>
      <c r="FC246" s="62"/>
      <c r="FD246" s="62"/>
      <c r="FE246" s="62"/>
      <c r="FF246" s="62"/>
      <c r="FG246" s="62"/>
      <c r="FH246" s="62"/>
      <c r="FI246" s="62"/>
      <c r="FJ246" s="62"/>
      <c r="FK246" s="62"/>
      <c r="FL246" s="62"/>
      <c r="FM246" s="62"/>
      <c r="FN246" s="62"/>
      <c r="FO246" s="62"/>
      <c r="FP246" s="62"/>
      <c r="FQ246" s="62"/>
      <c r="FR246" s="62"/>
      <c r="FS246" s="62"/>
      <c r="FT246" s="62"/>
      <c r="FU246" s="62"/>
      <c r="FV246" s="62"/>
      <c r="FW246" s="62"/>
      <c r="FX246" s="62"/>
      <c r="FY246" s="62"/>
      <c r="FZ246" s="62"/>
      <c r="GA246" s="62"/>
      <c r="GB246" s="62"/>
      <c r="GC246" s="62"/>
      <c r="GD246" s="62"/>
      <c r="GE246" s="62"/>
      <c r="GF246" s="62"/>
      <c r="GG246" s="62"/>
      <c r="GH246" s="62"/>
      <c r="GI246" s="62"/>
      <c r="GJ246" s="62"/>
      <c r="GK246" s="62"/>
      <c r="GL246" s="62"/>
      <c r="GM246" s="62"/>
      <c r="GN246" s="62"/>
      <c r="GO246" s="62"/>
      <c r="GP246" s="62"/>
      <c r="GQ246" s="62"/>
      <c r="GR246" s="62"/>
      <c r="GS246" s="62"/>
      <c r="GT246" s="62"/>
      <c r="GU246" s="62"/>
      <c r="GV246" s="62"/>
      <c r="GW246" s="62"/>
      <c r="GX246" s="62"/>
      <c r="GY246" s="62"/>
      <c r="GZ246" s="62"/>
      <c r="HA246" s="62"/>
      <c r="HB246" s="62"/>
      <c r="HC246" s="62"/>
      <c r="HD246" s="62"/>
      <c r="HE246" s="62"/>
      <c r="HF246" s="62"/>
      <c r="HG246" s="62"/>
      <c r="HH246" s="62"/>
      <c r="HI246" s="62"/>
      <c r="HJ246" s="62"/>
      <c r="HK246" s="62"/>
      <c r="HL246" s="62"/>
      <c r="HM246" s="62"/>
      <c r="HN246" s="62"/>
      <c r="HO246" s="62"/>
      <c r="HP246" s="62"/>
      <c r="HQ246" s="62"/>
      <c r="HR246" s="62"/>
      <c r="HS246" s="62"/>
      <c r="HT246" s="62"/>
      <c r="HU246" s="62"/>
      <c r="HV246" s="62"/>
      <c r="HW246" s="62"/>
      <c r="HX246" s="62"/>
      <c r="HY246" s="62"/>
      <c r="HZ246" s="62"/>
      <c r="IA246" s="62"/>
      <c r="IB246" s="62"/>
      <c r="IC246" s="62"/>
      <c r="ID246" s="62"/>
      <c r="IE246" s="62"/>
      <c r="IF246" s="62"/>
      <c r="IG246" s="62"/>
      <c r="IH246" s="62"/>
      <c r="II246" s="62"/>
      <c r="IJ246" s="62"/>
      <c r="IK246" s="62"/>
      <c r="IL246" s="62"/>
      <c r="IM246" s="62"/>
      <c r="IN246" s="62"/>
      <c r="IO246" s="62"/>
      <c r="IP246" s="62"/>
      <c r="IQ246" s="62"/>
      <c r="IR246" s="62"/>
    </row>
    <row r="247" spans="1:252" x14ac:dyDescent="0.2">
      <c r="A247" s="62"/>
      <c r="B247" s="62"/>
      <c r="C247" s="62"/>
      <c r="D247" s="105" t="s">
        <v>293</v>
      </c>
      <c r="E247" s="105"/>
      <c r="F247" s="42">
        <f t="shared" ref="F247:M247" si="3">F85</f>
        <v>13327560</v>
      </c>
      <c r="G247" s="42">
        <f t="shared" si="3"/>
        <v>3435600</v>
      </c>
      <c r="H247" s="42">
        <f t="shared" si="3"/>
        <v>10057896</v>
      </c>
      <c r="I247" s="42">
        <f t="shared" si="3"/>
        <v>5028948</v>
      </c>
      <c r="J247" s="42">
        <f t="shared" si="3"/>
        <v>2520000</v>
      </c>
      <c r="K247" s="42">
        <f t="shared" si="3"/>
        <v>0</v>
      </c>
      <c r="L247" s="42">
        <f t="shared" si="3"/>
        <v>565365</v>
      </c>
      <c r="M247" s="42">
        <f t="shared" si="3"/>
        <v>0</v>
      </c>
      <c r="N247" s="42">
        <f>SUM(F247:M247)</f>
        <v>34935369</v>
      </c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  <c r="BB247" s="62"/>
      <c r="BC247" s="62"/>
      <c r="BD247" s="62"/>
      <c r="BE247" s="62"/>
      <c r="BF247" s="62"/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  <c r="BQ247" s="62"/>
      <c r="BR247" s="62"/>
      <c r="BS247" s="62"/>
      <c r="BT247" s="62"/>
      <c r="BU247" s="62"/>
      <c r="BV247" s="62"/>
      <c r="BW247" s="62"/>
      <c r="BX247" s="62"/>
      <c r="BY247" s="62"/>
      <c r="BZ247" s="62"/>
      <c r="CA247" s="62"/>
      <c r="CB247" s="62"/>
      <c r="CC247" s="62"/>
      <c r="CD247" s="62"/>
      <c r="CE247" s="62"/>
      <c r="CF247" s="62"/>
      <c r="CG247" s="62"/>
      <c r="CH247" s="62"/>
      <c r="CI247" s="62"/>
      <c r="CJ247" s="62"/>
      <c r="CK247" s="62"/>
      <c r="CL247" s="62"/>
      <c r="CM247" s="62"/>
      <c r="CN247" s="62"/>
      <c r="CO247" s="62"/>
      <c r="CP247" s="62"/>
      <c r="CQ247" s="62"/>
      <c r="CR247" s="62"/>
      <c r="CS247" s="62"/>
      <c r="CT247" s="62"/>
      <c r="CU247" s="62"/>
      <c r="CV247" s="62"/>
      <c r="CW247" s="62"/>
      <c r="CX247" s="62"/>
      <c r="CY247" s="62"/>
      <c r="CZ247" s="62"/>
      <c r="DA247" s="62"/>
      <c r="DB247" s="62"/>
      <c r="DC247" s="62"/>
      <c r="DD247" s="62"/>
      <c r="DE247" s="62"/>
      <c r="DF247" s="62"/>
      <c r="DG247" s="62"/>
      <c r="DH247" s="62"/>
      <c r="DI247" s="62"/>
      <c r="DJ247" s="62"/>
      <c r="DK247" s="62"/>
      <c r="DL247" s="62"/>
      <c r="DM247" s="62"/>
      <c r="DN247" s="62"/>
      <c r="DO247" s="62"/>
      <c r="DP247" s="62"/>
      <c r="DQ247" s="62"/>
      <c r="DR247" s="62"/>
      <c r="DS247" s="62"/>
      <c r="DT247" s="62"/>
      <c r="DU247" s="62"/>
      <c r="DV247" s="62"/>
      <c r="DW247" s="62"/>
      <c r="DX247" s="62"/>
      <c r="DY247" s="62"/>
      <c r="DZ247" s="62"/>
      <c r="EA247" s="62"/>
      <c r="EB247" s="62"/>
      <c r="EC247" s="62"/>
      <c r="ED247" s="62"/>
      <c r="EE247" s="62"/>
      <c r="EF247" s="62"/>
      <c r="EG247" s="62"/>
      <c r="EH247" s="62"/>
      <c r="EI247" s="62"/>
      <c r="EJ247" s="62"/>
      <c r="EK247" s="62"/>
      <c r="EL247" s="62"/>
      <c r="EM247" s="62"/>
      <c r="EN247" s="62"/>
      <c r="EO247" s="62"/>
      <c r="EP247" s="62"/>
      <c r="EQ247" s="62"/>
      <c r="ER247" s="62"/>
      <c r="ES247" s="62"/>
      <c r="ET247" s="62"/>
      <c r="EU247" s="62"/>
      <c r="EV247" s="62"/>
      <c r="EW247" s="62"/>
      <c r="EX247" s="62"/>
      <c r="EY247" s="62"/>
      <c r="EZ247" s="62"/>
      <c r="FA247" s="62"/>
      <c r="FB247" s="62"/>
      <c r="FC247" s="62"/>
      <c r="FD247" s="62"/>
      <c r="FE247" s="62"/>
      <c r="FF247" s="62"/>
      <c r="FG247" s="62"/>
      <c r="FH247" s="62"/>
      <c r="FI247" s="62"/>
      <c r="FJ247" s="62"/>
      <c r="FK247" s="62"/>
      <c r="FL247" s="62"/>
      <c r="FM247" s="62"/>
      <c r="FN247" s="62"/>
      <c r="FO247" s="62"/>
      <c r="FP247" s="62"/>
      <c r="FQ247" s="62"/>
      <c r="FR247" s="62"/>
      <c r="FS247" s="62"/>
      <c r="FT247" s="62"/>
      <c r="FU247" s="62"/>
      <c r="FV247" s="62"/>
      <c r="FW247" s="62"/>
      <c r="FX247" s="62"/>
      <c r="FY247" s="62"/>
      <c r="FZ247" s="62"/>
      <c r="GA247" s="62"/>
      <c r="GB247" s="62"/>
      <c r="GC247" s="62"/>
      <c r="GD247" s="62"/>
      <c r="GE247" s="62"/>
      <c r="GF247" s="62"/>
      <c r="GG247" s="62"/>
      <c r="GH247" s="62"/>
      <c r="GI247" s="62"/>
      <c r="GJ247" s="62"/>
      <c r="GK247" s="62"/>
      <c r="GL247" s="62"/>
      <c r="GM247" s="62"/>
      <c r="GN247" s="62"/>
      <c r="GO247" s="62"/>
      <c r="GP247" s="62"/>
      <c r="GQ247" s="62"/>
      <c r="GR247" s="62"/>
      <c r="GS247" s="62"/>
      <c r="GT247" s="62"/>
      <c r="GU247" s="62"/>
      <c r="GV247" s="62"/>
      <c r="GW247" s="62"/>
      <c r="GX247" s="62"/>
      <c r="GY247" s="62"/>
      <c r="GZ247" s="62"/>
      <c r="HA247" s="62"/>
      <c r="HB247" s="62"/>
      <c r="HC247" s="62"/>
      <c r="HD247" s="62"/>
      <c r="HE247" s="62"/>
      <c r="HF247" s="62"/>
      <c r="HG247" s="62"/>
      <c r="HH247" s="62"/>
      <c r="HI247" s="62"/>
      <c r="HJ247" s="62"/>
      <c r="HK247" s="62"/>
      <c r="HL247" s="62"/>
      <c r="HM247" s="62"/>
      <c r="HN247" s="62"/>
      <c r="HO247" s="62"/>
      <c r="HP247" s="62"/>
      <c r="HQ247" s="62"/>
      <c r="HR247" s="62"/>
      <c r="HS247" s="62"/>
      <c r="HT247" s="62"/>
      <c r="HU247" s="62"/>
      <c r="HV247" s="62"/>
      <c r="HW247" s="62"/>
      <c r="HX247" s="62"/>
      <c r="HY247" s="62"/>
      <c r="HZ247" s="62"/>
      <c r="IA247" s="62"/>
      <c r="IB247" s="62"/>
      <c r="IC247" s="62"/>
      <c r="ID247" s="62"/>
      <c r="IE247" s="62"/>
      <c r="IF247" s="62"/>
      <c r="IG247" s="62"/>
      <c r="IH247" s="62"/>
      <c r="II247" s="62"/>
      <c r="IJ247" s="62"/>
      <c r="IK247" s="62"/>
      <c r="IL247" s="62"/>
      <c r="IM247" s="62"/>
      <c r="IN247" s="62"/>
      <c r="IO247" s="62"/>
      <c r="IP247" s="62"/>
      <c r="IQ247" s="62"/>
      <c r="IR247" s="62"/>
    </row>
    <row r="248" spans="1:252" x14ac:dyDescent="0.2">
      <c r="A248" s="62"/>
      <c r="B248" s="62"/>
      <c r="C248" s="62"/>
      <c r="D248" s="105" t="s">
        <v>294</v>
      </c>
      <c r="E248" s="105"/>
      <c r="F248" s="42">
        <f t="shared" ref="F248:M248" si="4">F161</f>
        <v>2915508</v>
      </c>
      <c r="G248" s="42">
        <f t="shared" si="4"/>
        <v>782400</v>
      </c>
      <c r="H248" s="42">
        <f t="shared" si="4"/>
        <v>2218745</v>
      </c>
      <c r="I248" s="42">
        <f t="shared" si="4"/>
        <v>1109372</v>
      </c>
      <c r="J248" s="42">
        <f t="shared" si="4"/>
        <v>670200</v>
      </c>
      <c r="K248" s="42">
        <f t="shared" si="4"/>
        <v>180000</v>
      </c>
      <c r="L248" s="42">
        <f t="shared" si="4"/>
        <v>108961</v>
      </c>
      <c r="M248" s="42">
        <f t="shared" si="4"/>
        <v>89804</v>
      </c>
      <c r="N248" s="42">
        <f>SUM(F248:M248)</f>
        <v>8074990</v>
      </c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/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/>
      <c r="CI248" s="62"/>
      <c r="CJ248" s="62"/>
      <c r="CK248" s="62"/>
      <c r="CL248" s="62"/>
      <c r="CM248" s="62"/>
      <c r="CN248" s="62"/>
      <c r="CO248" s="62"/>
      <c r="CP248" s="62"/>
      <c r="CQ248" s="62"/>
      <c r="CR248" s="62"/>
      <c r="CS248" s="62"/>
      <c r="CT248" s="62"/>
      <c r="CU248" s="62"/>
      <c r="CV248" s="62"/>
      <c r="CW248" s="62"/>
      <c r="CX248" s="62"/>
      <c r="CY248" s="62"/>
      <c r="CZ248" s="62"/>
      <c r="DA248" s="62"/>
      <c r="DB248" s="62"/>
      <c r="DC248" s="62"/>
      <c r="DD248" s="62"/>
      <c r="DE248" s="62"/>
      <c r="DF248" s="62"/>
      <c r="DG248" s="62"/>
      <c r="DH248" s="62"/>
      <c r="DI248" s="62"/>
      <c r="DJ248" s="62"/>
      <c r="DK248" s="62"/>
      <c r="DL248" s="62"/>
      <c r="DM248" s="62"/>
      <c r="DN248" s="62"/>
      <c r="DO248" s="62"/>
      <c r="DP248" s="62"/>
      <c r="DQ248" s="62"/>
      <c r="DR248" s="62"/>
      <c r="DS248" s="62"/>
      <c r="DT248" s="62"/>
      <c r="DU248" s="62"/>
      <c r="DV248" s="62"/>
      <c r="DW248" s="62"/>
      <c r="DX248" s="62"/>
      <c r="DY248" s="62"/>
      <c r="DZ248" s="62"/>
      <c r="EA248" s="62"/>
      <c r="EB248" s="62"/>
      <c r="EC248" s="62"/>
      <c r="ED248" s="62"/>
      <c r="EE248" s="62"/>
      <c r="EF248" s="62"/>
      <c r="EG248" s="62"/>
      <c r="EH248" s="62"/>
      <c r="EI248" s="62"/>
      <c r="EJ248" s="62"/>
      <c r="EK248" s="62"/>
      <c r="EL248" s="62"/>
      <c r="EM248" s="62"/>
      <c r="EN248" s="62"/>
      <c r="EO248" s="62"/>
      <c r="EP248" s="62"/>
      <c r="EQ248" s="62"/>
      <c r="ER248" s="62"/>
      <c r="ES248" s="62"/>
      <c r="ET248" s="62"/>
      <c r="EU248" s="62"/>
      <c r="EV248" s="62"/>
      <c r="EW248" s="62"/>
      <c r="EX248" s="62"/>
      <c r="EY248" s="62"/>
      <c r="EZ248" s="62"/>
      <c r="FA248" s="62"/>
      <c r="FB248" s="62"/>
      <c r="FC248" s="62"/>
      <c r="FD248" s="62"/>
      <c r="FE248" s="62"/>
      <c r="FF248" s="62"/>
      <c r="FG248" s="62"/>
      <c r="FH248" s="62"/>
      <c r="FI248" s="62"/>
      <c r="FJ248" s="62"/>
      <c r="FK248" s="62"/>
      <c r="FL248" s="62"/>
      <c r="FM248" s="62"/>
      <c r="FN248" s="62"/>
      <c r="FO248" s="62"/>
      <c r="FP248" s="62"/>
      <c r="FQ248" s="62"/>
      <c r="FR248" s="62"/>
      <c r="FS248" s="62"/>
      <c r="FT248" s="62"/>
      <c r="FU248" s="62"/>
      <c r="FV248" s="62"/>
      <c r="FW248" s="62"/>
      <c r="FX248" s="62"/>
      <c r="FY248" s="62"/>
      <c r="FZ248" s="62"/>
      <c r="GA248" s="62"/>
      <c r="GB248" s="62"/>
      <c r="GC248" s="62"/>
      <c r="GD248" s="62"/>
      <c r="GE248" s="62"/>
      <c r="GF248" s="62"/>
      <c r="GG248" s="62"/>
      <c r="GH248" s="62"/>
      <c r="GI248" s="62"/>
      <c r="GJ248" s="62"/>
      <c r="GK248" s="62"/>
      <c r="GL248" s="62"/>
      <c r="GM248" s="62"/>
      <c r="GN248" s="62"/>
      <c r="GO248" s="62"/>
      <c r="GP248" s="62"/>
      <c r="GQ248" s="62"/>
      <c r="GR248" s="62"/>
      <c r="GS248" s="62"/>
      <c r="GT248" s="62"/>
      <c r="GU248" s="62"/>
      <c r="GV248" s="62"/>
      <c r="GW248" s="62"/>
      <c r="GX248" s="62"/>
      <c r="GY248" s="62"/>
      <c r="GZ248" s="62"/>
      <c r="HA248" s="62"/>
      <c r="HB248" s="62"/>
      <c r="HC248" s="62"/>
      <c r="HD248" s="62"/>
      <c r="HE248" s="62"/>
      <c r="HF248" s="62"/>
      <c r="HG248" s="62"/>
      <c r="HH248" s="62"/>
      <c r="HI248" s="62"/>
      <c r="HJ248" s="62"/>
      <c r="HK248" s="62"/>
      <c r="HL248" s="62"/>
      <c r="HM248" s="62"/>
      <c r="HN248" s="62"/>
      <c r="HO248" s="62"/>
      <c r="HP248" s="62"/>
      <c r="HQ248" s="62"/>
      <c r="HR248" s="62"/>
      <c r="HS248" s="62"/>
      <c r="HT248" s="62"/>
      <c r="HU248" s="62"/>
      <c r="HV248" s="62"/>
      <c r="HW248" s="62"/>
      <c r="HX248" s="62"/>
      <c r="HY248" s="62"/>
      <c r="HZ248" s="62"/>
      <c r="IA248" s="62"/>
      <c r="IB248" s="62"/>
      <c r="IC248" s="62"/>
      <c r="ID248" s="62"/>
      <c r="IE248" s="62"/>
      <c r="IF248" s="62"/>
      <c r="IG248" s="62"/>
      <c r="IH248" s="62"/>
      <c r="II248" s="62"/>
      <c r="IJ248" s="62"/>
      <c r="IK248" s="62"/>
      <c r="IL248" s="62"/>
      <c r="IM248" s="62"/>
      <c r="IN248" s="62"/>
      <c r="IO248" s="62"/>
      <c r="IP248" s="62"/>
      <c r="IQ248" s="62"/>
      <c r="IR248" s="62"/>
    </row>
    <row r="249" spans="1:252" x14ac:dyDescent="0.2">
      <c r="A249" s="62"/>
      <c r="B249" s="62"/>
      <c r="C249" s="62"/>
      <c r="D249" s="105" t="s">
        <v>295</v>
      </c>
      <c r="E249" s="105"/>
      <c r="F249" s="98">
        <f>F237</f>
        <v>4478424</v>
      </c>
      <c r="G249" s="98">
        <f>G237</f>
        <v>1264800</v>
      </c>
      <c r="H249" s="98">
        <f t="shared" ref="H249:M249" si="5">H237</f>
        <v>3445934</v>
      </c>
      <c r="I249" s="98">
        <f t="shared" si="5"/>
        <v>1722967</v>
      </c>
      <c r="J249" s="98">
        <f t="shared" si="5"/>
        <v>1167000</v>
      </c>
      <c r="K249" s="98">
        <f t="shared" si="5"/>
        <v>360000</v>
      </c>
      <c r="L249" s="98">
        <f t="shared" si="5"/>
        <v>157439</v>
      </c>
      <c r="M249" s="98">
        <f t="shared" si="5"/>
        <v>62172</v>
      </c>
      <c r="N249" s="42">
        <f>SUM(F249:M249)</f>
        <v>12658736</v>
      </c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  <c r="CP249" s="62"/>
      <c r="CQ249" s="62"/>
      <c r="CR249" s="62"/>
      <c r="CS249" s="62"/>
      <c r="CT249" s="62"/>
      <c r="CU249" s="62"/>
      <c r="CV249" s="62"/>
      <c r="CW249" s="62"/>
      <c r="CX249" s="62"/>
      <c r="CY249" s="62"/>
      <c r="CZ249" s="62"/>
      <c r="DA249" s="62"/>
      <c r="DB249" s="62"/>
      <c r="DC249" s="62"/>
      <c r="DD249" s="62"/>
      <c r="DE249" s="62"/>
      <c r="DF249" s="62"/>
      <c r="DG249" s="62"/>
      <c r="DH249" s="62"/>
      <c r="DI249" s="62"/>
      <c r="DJ249" s="62"/>
      <c r="DK249" s="62"/>
      <c r="DL249" s="62"/>
      <c r="DM249" s="62"/>
      <c r="DN249" s="62"/>
      <c r="DO249" s="62"/>
      <c r="DP249" s="62"/>
      <c r="DQ249" s="62"/>
      <c r="DR249" s="62"/>
      <c r="DS249" s="62"/>
      <c r="DT249" s="62"/>
      <c r="DU249" s="62"/>
      <c r="DV249" s="62"/>
      <c r="DW249" s="62"/>
      <c r="DX249" s="62"/>
      <c r="DY249" s="62"/>
      <c r="DZ249" s="62"/>
      <c r="EA249" s="62"/>
      <c r="EB249" s="62"/>
      <c r="EC249" s="62"/>
      <c r="ED249" s="62"/>
      <c r="EE249" s="62"/>
      <c r="EF249" s="62"/>
      <c r="EG249" s="62"/>
      <c r="EH249" s="62"/>
      <c r="EI249" s="62"/>
      <c r="EJ249" s="62"/>
      <c r="EK249" s="62"/>
      <c r="EL249" s="62"/>
      <c r="EM249" s="62"/>
      <c r="EN249" s="62"/>
      <c r="EO249" s="62"/>
      <c r="EP249" s="62"/>
      <c r="EQ249" s="62"/>
      <c r="ER249" s="62"/>
      <c r="ES249" s="62"/>
      <c r="ET249" s="62"/>
      <c r="EU249" s="62"/>
      <c r="EV249" s="62"/>
      <c r="EW249" s="62"/>
      <c r="EX249" s="62"/>
      <c r="EY249" s="62"/>
      <c r="EZ249" s="62"/>
      <c r="FA249" s="62"/>
      <c r="FB249" s="62"/>
      <c r="FC249" s="62"/>
      <c r="FD249" s="62"/>
      <c r="FE249" s="62"/>
      <c r="FF249" s="62"/>
      <c r="FG249" s="62"/>
      <c r="FH249" s="62"/>
      <c r="FI249" s="62"/>
      <c r="FJ249" s="62"/>
      <c r="FK249" s="62"/>
      <c r="FL249" s="62"/>
      <c r="FM249" s="62"/>
      <c r="FN249" s="62"/>
      <c r="FO249" s="62"/>
      <c r="FP249" s="62"/>
      <c r="FQ249" s="62"/>
      <c r="FR249" s="62"/>
      <c r="FS249" s="62"/>
      <c r="FT249" s="62"/>
      <c r="FU249" s="62"/>
      <c r="FV249" s="62"/>
      <c r="FW249" s="62"/>
      <c r="FX249" s="62"/>
      <c r="FY249" s="62"/>
      <c r="FZ249" s="62"/>
      <c r="GA249" s="62"/>
      <c r="GB249" s="62"/>
      <c r="GC249" s="62"/>
      <c r="GD249" s="62"/>
      <c r="GE249" s="62"/>
      <c r="GF249" s="62"/>
      <c r="GG249" s="62"/>
      <c r="GH249" s="62"/>
      <c r="GI249" s="62"/>
      <c r="GJ249" s="62"/>
      <c r="GK249" s="62"/>
      <c r="GL249" s="62"/>
      <c r="GM249" s="62"/>
      <c r="GN249" s="62"/>
      <c r="GO249" s="62"/>
      <c r="GP249" s="62"/>
      <c r="GQ249" s="62"/>
      <c r="GR249" s="62"/>
      <c r="GS249" s="62"/>
      <c r="GT249" s="62"/>
      <c r="GU249" s="62"/>
      <c r="GV249" s="62"/>
      <c r="GW249" s="62"/>
      <c r="GX249" s="62"/>
      <c r="GY249" s="62"/>
      <c r="GZ249" s="62"/>
      <c r="HA249" s="62"/>
      <c r="HB249" s="62"/>
      <c r="HC249" s="62"/>
      <c r="HD249" s="62"/>
      <c r="HE249" s="62"/>
      <c r="HF249" s="62"/>
      <c r="HG249" s="62"/>
      <c r="HH249" s="62"/>
      <c r="HI249" s="62"/>
      <c r="HJ249" s="62"/>
      <c r="HK249" s="62"/>
      <c r="HL249" s="62"/>
      <c r="HM249" s="62"/>
      <c r="HN249" s="62"/>
      <c r="HO249" s="62"/>
      <c r="HP249" s="62"/>
      <c r="HQ249" s="62"/>
      <c r="HR249" s="62"/>
      <c r="HS249" s="62"/>
      <c r="HT249" s="62"/>
      <c r="HU249" s="62"/>
      <c r="HV249" s="62"/>
      <c r="HW249" s="62"/>
      <c r="HX249" s="62"/>
      <c r="HY249" s="62"/>
      <c r="HZ249" s="62"/>
      <c r="IA249" s="62"/>
      <c r="IB249" s="62"/>
      <c r="IC249" s="62"/>
      <c r="ID249" s="62"/>
      <c r="IE249" s="62"/>
      <c r="IF249" s="62"/>
      <c r="IG249" s="62"/>
      <c r="IH249" s="62"/>
      <c r="II249" s="62"/>
      <c r="IJ249" s="62"/>
      <c r="IK249" s="62"/>
      <c r="IL249" s="62"/>
      <c r="IM249" s="62"/>
      <c r="IN249" s="62"/>
      <c r="IO249" s="62"/>
      <c r="IP249" s="62"/>
      <c r="IQ249" s="62"/>
      <c r="IR249" s="62"/>
    </row>
    <row r="250" spans="1:252" x14ac:dyDescent="0.2">
      <c r="A250" s="62"/>
      <c r="B250" s="62"/>
      <c r="C250" s="62"/>
      <c r="D250" s="105"/>
      <c r="E250" s="105"/>
      <c r="F250" s="99"/>
      <c r="G250" s="99"/>
      <c r="H250" s="99"/>
      <c r="I250" s="99"/>
      <c r="J250" s="99"/>
      <c r="K250" s="99"/>
      <c r="L250" s="100"/>
      <c r="M250" s="99"/>
      <c r="N250" s="100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/>
      <c r="CI250" s="62"/>
      <c r="CJ250" s="62"/>
      <c r="CK250" s="62"/>
      <c r="CL250" s="62"/>
      <c r="CM250" s="62"/>
      <c r="CN250" s="62"/>
      <c r="CO250" s="62"/>
      <c r="CP250" s="62"/>
      <c r="CQ250" s="62"/>
      <c r="CR250" s="62"/>
      <c r="CS250" s="62"/>
      <c r="CT250" s="62"/>
      <c r="CU250" s="62"/>
      <c r="CV250" s="62"/>
      <c r="CW250" s="62"/>
      <c r="CX250" s="62"/>
      <c r="CY250" s="62"/>
      <c r="CZ250" s="62"/>
      <c r="DA250" s="62"/>
      <c r="DB250" s="62"/>
      <c r="DC250" s="62"/>
      <c r="DD250" s="62"/>
      <c r="DE250" s="62"/>
      <c r="DF250" s="62"/>
      <c r="DG250" s="62"/>
      <c r="DH250" s="62"/>
      <c r="DI250" s="62"/>
      <c r="DJ250" s="62"/>
      <c r="DK250" s="62"/>
      <c r="DL250" s="62"/>
      <c r="DM250" s="62"/>
      <c r="DN250" s="62"/>
      <c r="DO250" s="62"/>
      <c r="DP250" s="62"/>
      <c r="DQ250" s="62"/>
      <c r="DR250" s="62"/>
      <c r="DS250" s="62"/>
      <c r="DT250" s="62"/>
      <c r="DU250" s="62"/>
      <c r="DV250" s="62"/>
      <c r="DW250" s="62"/>
      <c r="DX250" s="62"/>
      <c r="DY250" s="62"/>
      <c r="DZ250" s="62"/>
      <c r="EA250" s="62"/>
      <c r="EB250" s="62"/>
      <c r="EC250" s="62"/>
      <c r="ED250" s="62"/>
      <c r="EE250" s="62"/>
      <c r="EF250" s="62"/>
      <c r="EG250" s="62"/>
      <c r="EH250" s="62"/>
      <c r="EI250" s="62"/>
      <c r="EJ250" s="62"/>
      <c r="EK250" s="62"/>
      <c r="EL250" s="62"/>
      <c r="EM250" s="62"/>
      <c r="EN250" s="62"/>
      <c r="EO250" s="62"/>
      <c r="EP250" s="62"/>
      <c r="EQ250" s="62"/>
      <c r="ER250" s="62"/>
      <c r="ES250" s="62"/>
      <c r="ET250" s="62"/>
      <c r="EU250" s="62"/>
      <c r="EV250" s="62"/>
      <c r="EW250" s="62"/>
      <c r="EX250" s="62"/>
      <c r="EY250" s="62"/>
      <c r="EZ250" s="62"/>
      <c r="FA250" s="62"/>
      <c r="FB250" s="62"/>
      <c r="FC250" s="62"/>
      <c r="FD250" s="62"/>
      <c r="FE250" s="62"/>
      <c r="FF250" s="62"/>
      <c r="FG250" s="62"/>
      <c r="FH250" s="62"/>
      <c r="FI250" s="62"/>
      <c r="FJ250" s="62"/>
      <c r="FK250" s="62"/>
      <c r="FL250" s="62"/>
      <c r="FM250" s="62"/>
      <c r="FN250" s="62"/>
      <c r="FO250" s="62"/>
      <c r="FP250" s="62"/>
      <c r="FQ250" s="62"/>
      <c r="FR250" s="62"/>
      <c r="FS250" s="62"/>
      <c r="FT250" s="62"/>
      <c r="FU250" s="62"/>
      <c r="FV250" s="62"/>
      <c r="FW250" s="62"/>
      <c r="FX250" s="62"/>
      <c r="FY250" s="62"/>
      <c r="FZ250" s="62"/>
      <c r="GA250" s="62"/>
      <c r="GB250" s="62"/>
      <c r="GC250" s="62"/>
      <c r="GD250" s="62"/>
      <c r="GE250" s="62"/>
      <c r="GF250" s="62"/>
      <c r="GG250" s="62"/>
      <c r="GH250" s="62"/>
      <c r="GI250" s="62"/>
      <c r="GJ250" s="62"/>
      <c r="GK250" s="62"/>
      <c r="GL250" s="62"/>
      <c r="GM250" s="62"/>
      <c r="GN250" s="62"/>
      <c r="GO250" s="62"/>
      <c r="GP250" s="62"/>
      <c r="GQ250" s="62"/>
      <c r="GR250" s="62"/>
      <c r="GS250" s="62"/>
      <c r="GT250" s="62"/>
      <c r="GU250" s="62"/>
      <c r="GV250" s="62"/>
      <c r="GW250" s="62"/>
      <c r="GX250" s="62"/>
      <c r="GY250" s="62"/>
      <c r="GZ250" s="62"/>
      <c r="HA250" s="62"/>
      <c r="HB250" s="62"/>
      <c r="HC250" s="62"/>
      <c r="HD250" s="62"/>
      <c r="HE250" s="62"/>
      <c r="HF250" s="62"/>
      <c r="HG250" s="62"/>
      <c r="HH250" s="62"/>
      <c r="HI250" s="62"/>
      <c r="HJ250" s="62"/>
      <c r="HK250" s="62"/>
      <c r="HL250" s="62"/>
      <c r="HM250" s="62"/>
      <c r="HN250" s="62"/>
      <c r="HO250" s="62"/>
      <c r="HP250" s="62"/>
      <c r="HQ250" s="62"/>
      <c r="HR250" s="62"/>
      <c r="HS250" s="62"/>
      <c r="HT250" s="62"/>
      <c r="HU250" s="62"/>
      <c r="HV250" s="62"/>
      <c r="HW250" s="62"/>
      <c r="HX250" s="62"/>
      <c r="HY250" s="62"/>
      <c r="HZ250" s="62"/>
      <c r="IA250" s="62"/>
      <c r="IB250" s="62"/>
      <c r="IC250" s="62"/>
      <c r="ID250" s="62"/>
      <c r="IE250" s="62"/>
      <c r="IF250" s="62"/>
      <c r="IG250" s="62"/>
      <c r="IH250" s="62"/>
      <c r="II250" s="62"/>
      <c r="IJ250" s="62"/>
      <c r="IK250" s="62"/>
      <c r="IL250" s="62"/>
      <c r="IM250" s="62"/>
      <c r="IN250" s="62"/>
      <c r="IO250" s="62"/>
      <c r="IP250" s="62"/>
      <c r="IQ250" s="62"/>
      <c r="IR250" s="62"/>
    </row>
    <row r="251" spans="1:252" ht="16.5" thickBot="1" x14ac:dyDescent="0.3">
      <c r="A251" s="62"/>
      <c r="B251" s="62"/>
      <c r="C251" s="62"/>
      <c r="D251" s="105"/>
      <c r="E251" s="105"/>
      <c r="F251" s="71">
        <f t="shared" ref="F251:M251" si="6">SUM(F246:F250)</f>
        <v>20721492</v>
      </c>
      <c r="G251" s="71">
        <f t="shared" si="6"/>
        <v>5482800</v>
      </c>
      <c r="H251" s="71">
        <f t="shared" si="6"/>
        <v>15722575</v>
      </c>
      <c r="I251" s="71">
        <f t="shared" si="6"/>
        <v>7861287</v>
      </c>
      <c r="J251" s="71">
        <f t="shared" si="6"/>
        <v>4357200</v>
      </c>
      <c r="K251" s="71">
        <f t="shared" si="6"/>
        <v>540000</v>
      </c>
      <c r="L251" s="71">
        <f t="shared" si="6"/>
        <v>831765</v>
      </c>
      <c r="M251" s="71">
        <f t="shared" si="6"/>
        <v>151976</v>
      </c>
      <c r="N251" s="71">
        <f>SUM(N246:N249)</f>
        <v>55669095</v>
      </c>
      <c r="O251" s="104"/>
      <c r="P251" s="104"/>
      <c r="Q251" s="104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2"/>
      <c r="DF251" s="62"/>
      <c r="DG251" s="62"/>
      <c r="DH251" s="62"/>
      <c r="DI251" s="62"/>
      <c r="DJ251" s="62"/>
      <c r="DK251" s="62"/>
      <c r="DL251" s="62"/>
      <c r="DM251" s="62"/>
      <c r="DN251" s="62"/>
      <c r="DO251" s="62"/>
      <c r="DP251" s="62"/>
      <c r="DQ251" s="62"/>
      <c r="DR251" s="62"/>
      <c r="DS251" s="62"/>
      <c r="DT251" s="62"/>
      <c r="DU251" s="62"/>
      <c r="DV251" s="62"/>
      <c r="DW251" s="62"/>
      <c r="DX251" s="62"/>
      <c r="DY251" s="62"/>
      <c r="DZ251" s="62"/>
      <c r="EA251" s="62"/>
      <c r="EB251" s="62"/>
      <c r="EC251" s="62"/>
      <c r="ED251" s="62"/>
      <c r="EE251" s="62"/>
      <c r="EF251" s="62"/>
      <c r="EG251" s="62"/>
      <c r="EH251" s="62"/>
      <c r="EI251" s="62"/>
      <c r="EJ251" s="62"/>
      <c r="EK251" s="62"/>
      <c r="EL251" s="62"/>
      <c r="EM251" s="62"/>
      <c r="EN251" s="62"/>
      <c r="EO251" s="62"/>
      <c r="EP251" s="62"/>
      <c r="EQ251" s="62"/>
      <c r="ER251" s="62"/>
      <c r="ES251" s="62"/>
      <c r="ET251" s="62"/>
      <c r="EU251" s="62"/>
      <c r="EV251" s="62"/>
      <c r="EW251" s="62"/>
      <c r="EX251" s="62"/>
      <c r="EY251" s="62"/>
      <c r="EZ251" s="62"/>
      <c r="FA251" s="62"/>
      <c r="FB251" s="62"/>
      <c r="FC251" s="62"/>
      <c r="FD251" s="62"/>
      <c r="FE251" s="62"/>
      <c r="FF251" s="62"/>
      <c r="FG251" s="62"/>
      <c r="FH251" s="62"/>
      <c r="FI251" s="62"/>
      <c r="FJ251" s="62"/>
      <c r="FK251" s="62"/>
      <c r="FL251" s="62"/>
      <c r="FM251" s="62"/>
      <c r="FN251" s="62"/>
      <c r="FO251" s="62"/>
      <c r="FP251" s="62"/>
      <c r="FQ251" s="62"/>
      <c r="FR251" s="62"/>
      <c r="FS251" s="62"/>
      <c r="FT251" s="62"/>
      <c r="FU251" s="62"/>
      <c r="FV251" s="62"/>
      <c r="FW251" s="62"/>
      <c r="FX251" s="62"/>
      <c r="FY251" s="62"/>
      <c r="FZ251" s="62"/>
      <c r="GA251" s="62"/>
      <c r="GB251" s="62"/>
      <c r="GC251" s="62"/>
      <c r="GD251" s="62"/>
      <c r="GE251" s="62"/>
      <c r="GF251" s="62"/>
      <c r="GG251" s="62"/>
      <c r="GH251" s="62"/>
      <c r="GI251" s="62"/>
      <c r="GJ251" s="62"/>
      <c r="GK251" s="62"/>
      <c r="GL251" s="62"/>
      <c r="GM251" s="62"/>
      <c r="GN251" s="62"/>
      <c r="GO251" s="62"/>
      <c r="GP251" s="62"/>
      <c r="GQ251" s="62"/>
      <c r="GR251" s="62"/>
      <c r="GS251" s="62"/>
      <c r="GT251" s="62"/>
      <c r="GU251" s="62"/>
      <c r="GV251" s="62"/>
      <c r="GW251" s="62"/>
      <c r="GX251" s="62"/>
      <c r="GY251" s="62"/>
      <c r="GZ251" s="62"/>
      <c r="HA251" s="62"/>
      <c r="HB251" s="62"/>
      <c r="HC251" s="62"/>
      <c r="HD251" s="62"/>
      <c r="HE251" s="62"/>
      <c r="HF251" s="62"/>
      <c r="HG251" s="62"/>
      <c r="HH251" s="62"/>
      <c r="HI251" s="62"/>
      <c r="HJ251" s="62"/>
      <c r="HK251" s="62"/>
      <c r="HL251" s="62"/>
      <c r="HM251" s="62"/>
      <c r="HN251" s="62"/>
      <c r="HO251" s="62"/>
      <c r="HP251" s="62"/>
      <c r="HQ251" s="62"/>
      <c r="HR251" s="62"/>
      <c r="HS251" s="62"/>
      <c r="HT251" s="62"/>
      <c r="HU251" s="62"/>
      <c r="HV251" s="62"/>
      <c r="HW251" s="62"/>
      <c r="HX251" s="62"/>
      <c r="HY251" s="62"/>
      <c r="HZ251" s="62"/>
      <c r="IA251" s="62"/>
      <c r="IB251" s="62"/>
      <c r="IC251" s="62"/>
      <c r="ID251" s="62"/>
      <c r="IE251" s="62"/>
      <c r="IF251" s="62"/>
      <c r="IG251" s="62"/>
      <c r="IH251" s="62"/>
      <c r="II251" s="62"/>
      <c r="IJ251" s="62"/>
      <c r="IK251" s="62"/>
      <c r="IL251" s="62"/>
      <c r="IM251" s="62"/>
      <c r="IN251" s="62"/>
      <c r="IO251" s="62"/>
      <c r="IP251" s="62"/>
      <c r="IQ251" s="62"/>
      <c r="IR251" s="62"/>
    </row>
    <row r="252" spans="1:252" ht="15.75" thickTop="1" x14ac:dyDescent="0.2">
      <c r="A252" s="62"/>
      <c r="B252" s="62"/>
      <c r="C252" s="62"/>
      <c r="D252" s="105"/>
      <c r="E252" s="105"/>
      <c r="F252" s="99"/>
      <c r="G252" s="99"/>
      <c r="H252" s="99"/>
      <c r="I252" s="99"/>
      <c r="J252" s="99"/>
      <c r="K252" s="99"/>
      <c r="L252" s="100"/>
      <c r="M252" s="99"/>
      <c r="N252" s="100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/>
      <c r="CI252" s="62"/>
      <c r="CJ252" s="62"/>
      <c r="CK252" s="62"/>
      <c r="CL252" s="62"/>
      <c r="CM252" s="62"/>
      <c r="CN252" s="62"/>
      <c r="CO252" s="62"/>
      <c r="CP252" s="62"/>
      <c r="CQ252" s="62"/>
      <c r="CR252" s="62"/>
      <c r="CS252" s="62"/>
      <c r="CT252" s="62"/>
      <c r="CU252" s="62"/>
      <c r="CV252" s="62"/>
      <c r="CW252" s="62"/>
      <c r="CX252" s="62"/>
      <c r="CY252" s="62"/>
      <c r="CZ252" s="62"/>
      <c r="DA252" s="62"/>
      <c r="DB252" s="62"/>
      <c r="DC252" s="62"/>
      <c r="DD252" s="62"/>
      <c r="DE252" s="62"/>
      <c r="DF252" s="62"/>
      <c r="DG252" s="62"/>
      <c r="DH252" s="62"/>
      <c r="DI252" s="62"/>
      <c r="DJ252" s="62"/>
      <c r="DK252" s="62"/>
      <c r="DL252" s="62"/>
      <c r="DM252" s="62"/>
      <c r="DN252" s="62"/>
      <c r="DO252" s="62"/>
      <c r="DP252" s="62"/>
      <c r="DQ252" s="62"/>
      <c r="DR252" s="62"/>
      <c r="DS252" s="62"/>
      <c r="DT252" s="62"/>
      <c r="DU252" s="62"/>
      <c r="DV252" s="62"/>
      <c r="DW252" s="62"/>
      <c r="DX252" s="62"/>
      <c r="DY252" s="62"/>
      <c r="DZ252" s="62"/>
      <c r="EA252" s="62"/>
      <c r="EB252" s="62"/>
      <c r="EC252" s="62"/>
      <c r="ED252" s="62"/>
      <c r="EE252" s="62"/>
      <c r="EF252" s="62"/>
      <c r="EG252" s="62"/>
      <c r="EH252" s="62"/>
      <c r="EI252" s="62"/>
      <c r="EJ252" s="62"/>
      <c r="EK252" s="62"/>
      <c r="EL252" s="62"/>
      <c r="EM252" s="62"/>
      <c r="EN252" s="62"/>
      <c r="EO252" s="62"/>
      <c r="EP252" s="62"/>
      <c r="EQ252" s="62"/>
      <c r="ER252" s="62"/>
      <c r="ES252" s="62"/>
      <c r="ET252" s="62"/>
      <c r="EU252" s="62"/>
      <c r="EV252" s="62"/>
      <c r="EW252" s="62"/>
      <c r="EX252" s="62"/>
      <c r="EY252" s="62"/>
      <c r="EZ252" s="62"/>
      <c r="FA252" s="62"/>
      <c r="FB252" s="62"/>
      <c r="FC252" s="62"/>
      <c r="FD252" s="62"/>
      <c r="FE252" s="62"/>
      <c r="FF252" s="62"/>
      <c r="FG252" s="62"/>
      <c r="FH252" s="62"/>
      <c r="FI252" s="62"/>
      <c r="FJ252" s="62"/>
      <c r="FK252" s="62"/>
      <c r="FL252" s="62"/>
      <c r="FM252" s="62"/>
      <c r="FN252" s="62"/>
      <c r="FO252" s="62"/>
      <c r="FP252" s="62"/>
      <c r="FQ252" s="62"/>
      <c r="FR252" s="62"/>
      <c r="FS252" s="62"/>
      <c r="FT252" s="62"/>
      <c r="FU252" s="62"/>
      <c r="FV252" s="62"/>
      <c r="FW252" s="62"/>
      <c r="FX252" s="62"/>
      <c r="FY252" s="62"/>
      <c r="FZ252" s="62"/>
      <c r="GA252" s="62"/>
      <c r="GB252" s="62"/>
      <c r="GC252" s="62"/>
      <c r="GD252" s="62"/>
      <c r="GE252" s="62"/>
      <c r="GF252" s="62"/>
      <c r="GG252" s="62"/>
      <c r="GH252" s="62"/>
      <c r="GI252" s="62"/>
      <c r="GJ252" s="62"/>
      <c r="GK252" s="62"/>
      <c r="GL252" s="62"/>
      <c r="GM252" s="62"/>
      <c r="GN252" s="62"/>
      <c r="GO252" s="62"/>
      <c r="GP252" s="62"/>
      <c r="GQ252" s="62"/>
      <c r="GR252" s="62"/>
      <c r="GS252" s="62"/>
      <c r="GT252" s="62"/>
      <c r="GU252" s="62"/>
      <c r="GV252" s="62"/>
      <c r="GW252" s="62"/>
      <c r="GX252" s="62"/>
      <c r="GY252" s="62"/>
      <c r="GZ252" s="62"/>
      <c r="HA252" s="62"/>
      <c r="HB252" s="62"/>
      <c r="HC252" s="62"/>
      <c r="HD252" s="62"/>
      <c r="HE252" s="62"/>
      <c r="HF252" s="62"/>
      <c r="HG252" s="62"/>
      <c r="HH252" s="62"/>
      <c r="HI252" s="62"/>
      <c r="HJ252" s="62"/>
      <c r="HK252" s="62"/>
      <c r="HL252" s="62"/>
      <c r="HM252" s="62"/>
      <c r="HN252" s="62"/>
      <c r="HO252" s="62"/>
      <c r="HP252" s="62"/>
      <c r="HQ252" s="62"/>
      <c r="HR252" s="62"/>
      <c r="HS252" s="62"/>
      <c r="HT252" s="62"/>
      <c r="HU252" s="62"/>
      <c r="HV252" s="62"/>
      <c r="HW252" s="62"/>
      <c r="HX252" s="62"/>
      <c r="HY252" s="62"/>
      <c r="HZ252" s="62"/>
      <c r="IA252" s="62"/>
      <c r="IB252" s="62"/>
      <c r="IC252" s="62"/>
      <c r="ID252" s="62"/>
      <c r="IE252" s="62"/>
      <c r="IF252" s="62"/>
      <c r="IG252" s="62"/>
      <c r="IH252" s="62"/>
      <c r="II252" s="62"/>
      <c r="IJ252" s="62"/>
      <c r="IK252" s="62"/>
      <c r="IL252" s="62"/>
      <c r="IM252" s="62"/>
      <c r="IN252" s="62"/>
      <c r="IO252" s="62"/>
      <c r="IP252" s="62"/>
      <c r="IQ252" s="62"/>
      <c r="IR252" s="62"/>
    </row>
    <row r="253" spans="1:252" ht="15.75" x14ac:dyDescent="0.25">
      <c r="A253" s="62"/>
      <c r="B253" s="62"/>
      <c r="C253" s="62"/>
      <c r="D253" s="105"/>
      <c r="E253" s="105"/>
      <c r="N253" s="10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/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2"/>
      <c r="CI253" s="62"/>
      <c r="CJ253" s="62"/>
      <c r="CK253" s="62"/>
      <c r="CL253" s="62"/>
      <c r="CM253" s="62"/>
      <c r="CN253" s="62"/>
      <c r="CO253" s="62"/>
      <c r="CP253" s="62"/>
      <c r="CQ253" s="62"/>
      <c r="CR253" s="62"/>
      <c r="CS253" s="62"/>
      <c r="CT253" s="62"/>
      <c r="CU253" s="62"/>
      <c r="CV253" s="62"/>
      <c r="CW253" s="62"/>
      <c r="CX253" s="62"/>
      <c r="CY253" s="62"/>
      <c r="CZ253" s="62"/>
      <c r="DA253" s="62"/>
      <c r="DB253" s="62"/>
      <c r="DC253" s="62"/>
      <c r="DD253" s="62"/>
      <c r="DE253" s="62"/>
      <c r="DF253" s="62"/>
      <c r="DG253" s="62"/>
      <c r="DH253" s="62"/>
      <c r="DI253" s="62"/>
      <c r="DJ253" s="62"/>
      <c r="DK253" s="62"/>
      <c r="DL253" s="62"/>
      <c r="DM253" s="62"/>
      <c r="DN253" s="62"/>
      <c r="DO253" s="62"/>
      <c r="DP253" s="62"/>
      <c r="DQ253" s="62"/>
      <c r="DR253" s="62"/>
      <c r="DS253" s="62"/>
      <c r="DT253" s="62"/>
      <c r="DU253" s="62"/>
      <c r="DV253" s="62"/>
      <c r="DW253" s="62"/>
      <c r="DX253" s="62"/>
      <c r="DY253" s="62"/>
      <c r="DZ253" s="62"/>
      <c r="EA253" s="62"/>
      <c r="EB253" s="62"/>
      <c r="EC253" s="62"/>
      <c r="ED253" s="62"/>
      <c r="EE253" s="62"/>
      <c r="EF253" s="62"/>
      <c r="EG253" s="62"/>
      <c r="EH253" s="62"/>
      <c r="EI253" s="62"/>
      <c r="EJ253" s="62"/>
      <c r="EK253" s="62"/>
      <c r="EL253" s="62"/>
      <c r="EM253" s="62"/>
      <c r="EN253" s="62"/>
      <c r="EO253" s="62"/>
      <c r="EP253" s="62"/>
      <c r="EQ253" s="62"/>
      <c r="ER253" s="62"/>
      <c r="ES253" s="62"/>
      <c r="ET253" s="62"/>
      <c r="EU253" s="62"/>
      <c r="EV253" s="62"/>
      <c r="EW253" s="62"/>
      <c r="EX253" s="62"/>
      <c r="EY253" s="62"/>
      <c r="EZ253" s="62"/>
      <c r="FA253" s="62"/>
      <c r="FB253" s="62"/>
      <c r="FC253" s="62"/>
      <c r="FD253" s="62"/>
      <c r="FE253" s="62"/>
      <c r="FF253" s="62"/>
      <c r="FG253" s="62"/>
      <c r="FH253" s="62"/>
      <c r="FI253" s="62"/>
      <c r="FJ253" s="62"/>
      <c r="FK253" s="62"/>
      <c r="FL253" s="62"/>
      <c r="FM253" s="62"/>
      <c r="FN253" s="62"/>
      <c r="FO253" s="62"/>
      <c r="FP253" s="62"/>
      <c r="FQ253" s="62"/>
      <c r="FR253" s="62"/>
      <c r="FS253" s="62"/>
      <c r="FT253" s="62"/>
      <c r="FU253" s="62"/>
      <c r="FV253" s="62"/>
      <c r="FW253" s="62"/>
      <c r="FX253" s="62"/>
      <c r="FY253" s="62"/>
      <c r="FZ253" s="62"/>
      <c r="GA253" s="62"/>
      <c r="GB253" s="62"/>
      <c r="GC253" s="62"/>
      <c r="GD253" s="62"/>
      <c r="GE253" s="62"/>
      <c r="GF253" s="62"/>
      <c r="GG253" s="62"/>
      <c r="GH253" s="62"/>
      <c r="GI253" s="62"/>
      <c r="GJ253" s="62"/>
      <c r="GK253" s="62"/>
      <c r="GL253" s="62"/>
      <c r="GM253" s="62"/>
      <c r="GN253" s="62"/>
      <c r="GO253" s="62"/>
      <c r="GP253" s="62"/>
      <c r="GQ253" s="62"/>
      <c r="GR253" s="62"/>
      <c r="GS253" s="62"/>
      <c r="GT253" s="62"/>
      <c r="GU253" s="62"/>
      <c r="GV253" s="62"/>
      <c r="GW253" s="62"/>
      <c r="GX253" s="62"/>
      <c r="GY253" s="62"/>
      <c r="GZ253" s="62"/>
      <c r="HA253" s="62"/>
      <c r="HB253" s="62"/>
      <c r="HC253" s="62"/>
      <c r="HD253" s="62"/>
      <c r="HE253" s="62"/>
      <c r="HF253" s="62"/>
      <c r="HG253" s="62"/>
      <c r="HH253" s="62"/>
      <c r="HI253" s="62"/>
      <c r="HJ253" s="62"/>
      <c r="HK253" s="62"/>
      <c r="HL253" s="62"/>
      <c r="HM253" s="62"/>
      <c r="HN253" s="62"/>
      <c r="HO253" s="62"/>
      <c r="HP253" s="62"/>
      <c r="HQ253" s="62"/>
      <c r="HR253" s="62"/>
      <c r="HS253" s="62"/>
      <c r="HT253" s="62"/>
      <c r="HU253" s="62"/>
      <c r="HV253" s="62"/>
      <c r="HW253" s="62"/>
      <c r="HX253" s="62"/>
      <c r="HY253" s="62"/>
      <c r="HZ253" s="62"/>
      <c r="IA253" s="62"/>
      <c r="IB253" s="62"/>
      <c r="IC253" s="62"/>
      <c r="ID253" s="62"/>
      <c r="IE253" s="62"/>
      <c r="IF253" s="62"/>
      <c r="IG253" s="62"/>
      <c r="IH253" s="62"/>
      <c r="II253" s="62"/>
      <c r="IJ253" s="62"/>
      <c r="IK253" s="62"/>
      <c r="IL253" s="62"/>
      <c r="IM253" s="62"/>
      <c r="IN253" s="62"/>
      <c r="IO253" s="62"/>
      <c r="IP253" s="62"/>
      <c r="IQ253" s="62"/>
      <c r="IR253" s="62"/>
    </row>
    <row r="254" spans="1:252" ht="15.75" x14ac:dyDescent="0.25">
      <c r="A254" s="62"/>
      <c r="B254" s="62"/>
      <c r="C254" s="62"/>
      <c r="D254" s="105"/>
      <c r="E254" s="105"/>
      <c r="N254" s="10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/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/>
      <c r="CI254" s="62"/>
      <c r="CJ254" s="62"/>
      <c r="CK254" s="62"/>
      <c r="CL254" s="62"/>
      <c r="CM254" s="62"/>
      <c r="CN254" s="62"/>
      <c r="CO254" s="62"/>
      <c r="CP254" s="62"/>
      <c r="CQ254" s="62"/>
      <c r="CR254" s="62"/>
      <c r="CS254" s="62"/>
      <c r="CT254" s="62"/>
      <c r="CU254" s="62"/>
      <c r="CV254" s="62"/>
      <c r="CW254" s="62"/>
      <c r="CX254" s="62"/>
      <c r="CY254" s="62"/>
      <c r="CZ254" s="62"/>
      <c r="DA254" s="62"/>
      <c r="DB254" s="62"/>
      <c r="DC254" s="62"/>
      <c r="DD254" s="62"/>
      <c r="DE254" s="62"/>
      <c r="DF254" s="62"/>
      <c r="DG254" s="62"/>
      <c r="DH254" s="62"/>
      <c r="DI254" s="62"/>
      <c r="DJ254" s="62"/>
      <c r="DK254" s="62"/>
      <c r="DL254" s="62"/>
      <c r="DM254" s="62"/>
      <c r="DN254" s="62"/>
      <c r="DO254" s="62"/>
      <c r="DP254" s="62"/>
      <c r="DQ254" s="62"/>
      <c r="DR254" s="62"/>
      <c r="DS254" s="62"/>
      <c r="DT254" s="62"/>
      <c r="DU254" s="62"/>
      <c r="DV254" s="62"/>
      <c r="DW254" s="62"/>
      <c r="DX254" s="62"/>
      <c r="DY254" s="62"/>
      <c r="DZ254" s="62"/>
      <c r="EA254" s="62"/>
      <c r="EB254" s="62"/>
      <c r="EC254" s="62"/>
      <c r="ED254" s="62"/>
      <c r="EE254" s="62"/>
      <c r="EF254" s="62"/>
      <c r="EG254" s="62"/>
      <c r="EH254" s="62"/>
      <c r="EI254" s="62"/>
      <c r="EJ254" s="62"/>
      <c r="EK254" s="62"/>
      <c r="EL254" s="62"/>
      <c r="EM254" s="62"/>
      <c r="EN254" s="62"/>
      <c r="EO254" s="62"/>
      <c r="EP254" s="62"/>
      <c r="EQ254" s="62"/>
      <c r="ER254" s="62"/>
      <c r="ES254" s="62"/>
      <c r="ET254" s="62"/>
      <c r="EU254" s="62"/>
      <c r="EV254" s="62"/>
      <c r="EW254" s="62"/>
      <c r="EX254" s="62"/>
      <c r="EY254" s="62"/>
      <c r="EZ254" s="62"/>
      <c r="FA254" s="62"/>
      <c r="FB254" s="62"/>
      <c r="FC254" s="62"/>
      <c r="FD254" s="62"/>
      <c r="FE254" s="62"/>
      <c r="FF254" s="62"/>
      <c r="FG254" s="62"/>
      <c r="FH254" s="62"/>
      <c r="FI254" s="62"/>
      <c r="FJ254" s="62"/>
      <c r="FK254" s="62"/>
      <c r="FL254" s="62"/>
      <c r="FM254" s="62"/>
      <c r="FN254" s="62"/>
      <c r="FO254" s="62"/>
      <c r="FP254" s="62"/>
      <c r="FQ254" s="62"/>
      <c r="FR254" s="62"/>
      <c r="FS254" s="62"/>
      <c r="FT254" s="62"/>
      <c r="FU254" s="62"/>
      <c r="FV254" s="62"/>
      <c r="FW254" s="62"/>
      <c r="FX254" s="62"/>
      <c r="FY254" s="62"/>
      <c r="FZ254" s="62"/>
      <c r="GA254" s="62"/>
      <c r="GB254" s="62"/>
      <c r="GC254" s="62"/>
      <c r="GD254" s="62"/>
      <c r="GE254" s="62"/>
      <c r="GF254" s="62"/>
      <c r="GG254" s="62"/>
      <c r="GH254" s="62"/>
      <c r="GI254" s="62"/>
      <c r="GJ254" s="62"/>
      <c r="GK254" s="62"/>
      <c r="GL254" s="62"/>
      <c r="GM254" s="62"/>
      <c r="GN254" s="62"/>
      <c r="GO254" s="62"/>
      <c r="GP254" s="62"/>
      <c r="GQ254" s="62"/>
      <c r="GR254" s="62"/>
      <c r="GS254" s="62"/>
      <c r="GT254" s="62"/>
      <c r="GU254" s="62"/>
      <c r="GV254" s="62"/>
      <c r="GW254" s="62"/>
      <c r="GX254" s="62"/>
      <c r="GY254" s="62"/>
      <c r="GZ254" s="62"/>
      <c r="HA254" s="62"/>
      <c r="HB254" s="62"/>
      <c r="HC254" s="62"/>
      <c r="HD254" s="62"/>
      <c r="HE254" s="62"/>
      <c r="HF254" s="62"/>
      <c r="HG254" s="62"/>
      <c r="HH254" s="62"/>
      <c r="HI254" s="62"/>
      <c r="HJ254" s="62"/>
      <c r="HK254" s="62"/>
      <c r="HL254" s="62"/>
      <c r="HM254" s="62"/>
      <c r="HN254" s="62"/>
      <c r="HO254" s="62"/>
      <c r="HP254" s="62"/>
      <c r="HQ254" s="62"/>
      <c r="HR254" s="62"/>
      <c r="HS254" s="62"/>
      <c r="HT254" s="62"/>
      <c r="HU254" s="62"/>
      <c r="HV254" s="62"/>
      <c r="HW254" s="62"/>
      <c r="HX254" s="62"/>
      <c r="HY254" s="62"/>
      <c r="HZ254" s="62"/>
      <c r="IA254" s="62"/>
      <c r="IB254" s="62"/>
      <c r="IC254" s="62"/>
      <c r="ID254" s="62"/>
      <c r="IE254" s="62"/>
      <c r="IF254" s="62"/>
      <c r="IG254" s="62"/>
      <c r="IH254" s="62"/>
      <c r="II254" s="62"/>
      <c r="IJ254" s="62"/>
      <c r="IK254" s="62"/>
      <c r="IL254" s="62"/>
      <c r="IM254" s="62"/>
      <c r="IN254" s="62"/>
      <c r="IO254" s="62"/>
      <c r="IP254" s="62"/>
      <c r="IQ254" s="62"/>
      <c r="IR254" s="62"/>
    </row>
    <row r="255" spans="1:252" ht="15.75" x14ac:dyDescent="0.25">
      <c r="A255" s="62"/>
      <c r="B255" s="62"/>
      <c r="C255" s="62"/>
      <c r="D255" s="105"/>
      <c r="E255" s="105"/>
      <c r="M255" s="98"/>
      <c r="N255" s="10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/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2"/>
      <c r="CH255" s="62"/>
      <c r="CI255" s="62"/>
      <c r="CJ255" s="62"/>
      <c r="CK255" s="62"/>
      <c r="CL255" s="62"/>
      <c r="CM255" s="62"/>
      <c r="CN255" s="62"/>
      <c r="CO255" s="62"/>
      <c r="CP255" s="62"/>
      <c r="CQ255" s="62"/>
      <c r="CR255" s="62"/>
      <c r="CS255" s="62"/>
      <c r="CT255" s="62"/>
      <c r="CU255" s="62"/>
      <c r="CV255" s="62"/>
      <c r="CW255" s="62"/>
      <c r="CX255" s="62"/>
      <c r="CY255" s="62"/>
      <c r="CZ255" s="62"/>
      <c r="DA255" s="62"/>
      <c r="DB255" s="62"/>
      <c r="DC255" s="62"/>
      <c r="DD255" s="62"/>
      <c r="DE255" s="62"/>
      <c r="DF255" s="62"/>
      <c r="DG255" s="62"/>
      <c r="DH255" s="62"/>
      <c r="DI255" s="62"/>
      <c r="DJ255" s="62"/>
      <c r="DK255" s="62"/>
      <c r="DL255" s="62"/>
      <c r="DM255" s="62"/>
      <c r="DN255" s="62"/>
      <c r="DO255" s="62"/>
      <c r="DP255" s="62"/>
      <c r="DQ255" s="62"/>
      <c r="DR255" s="62"/>
      <c r="DS255" s="62"/>
      <c r="DT255" s="62"/>
      <c r="DU255" s="62"/>
      <c r="DV255" s="62"/>
      <c r="DW255" s="62"/>
      <c r="DX255" s="62"/>
      <c r="DY255" s="62"/>
      <c r="DZ255" s="62"/>
      <c r="EA255" s="62"/>
      <c r="EB255" s="62"/>
      <c r="EC255" s="62"/>
      <c r="ED255" s="62"/>
      <c r="EE255" s="62"/>
      <c r="EF255" s="62"/>
      <c r="EG255" s="62"/>
      <c r="EH255" s="62"/>
      <c r="EI255" s="62"/>
      <c r="EJ255" s="62"/>
      <c r="EK255" s="62"/>
      <c r="EL255" s="62"/>
      <c r="EM255" s="62"/>
      <c r="EN255" s="62"/>
      <c r="EO255" s="62"/>
      <c r="EP255" s="62"/>
      <c r="EQ255" s="62"/>
      <c r="ER255" s="62"/>
      <c r="ES255" s="62"/>
      <c r="ET255" s="62"/>
      <c r="EU255" s="62"/>
      <c r="EV255" s="62"/>
      <c r="EW255" s="62"/>
      <c r="EX255" s="62"/>
      <c r="EY255" s="62"/>
      <c r="EZ255" s="62"/>
      <c r="FA255" s="62"/>
      <c r="FB255" s="62"/>
      <c r="FC255" s="62"/>
      <c r="FD255" s="62"/>
      <c r="FE255" s="62"/>
      <c r="FF255" s="62"/>
      <c r="FG255" s="62"/>
      <c r="FH255" s="62"/>
      <c r="FI255" s="62"/>
      <c r="FJ255" s="62"/>
      <c r="FK255" s="62"/>
      <c r="FL255" s="62"/>
      <c r="FM255" s="62"/>
      <c r="FN255" s="62"/>
      <c r="FO255" s="62"/>
      <c r="FP255" s="62"/>
      <c r="FQ255" s="62"/>
      <c r="FR255" s="62"/>
      <c r="FS255" s="62"/>
      <c r="FT255" s="62"/>
      <c r="FU255" s="62"/>
      <c r="FV255" s="62"/>
      <c r="FW255" s="62"/>
      <c r="FX255" s="62"/>
      <c r="FY255" s="62"/>
      <c r="FZ255" s="62"/>
      <c r="GA255" s="62"/>
      <c r="GB255" s="62"/>
      <c r="GC255" s="62"/>
      <c r="GD255" s="62"/>
      <c r="GE255" s="62"/>
      <c r="GF255" s="62"/>
      <c r="GG255" s="62"/>
      <c r="GH255" s="62"/>
      <c r="GI255" s="62"/>
      <c r="GJ255" s="62"/>
      <c r="GK255" s="62"/>
      <c r="GL255" s="62"/>
      <c r="GM255" s="62"/>
      <c r="GN255" s="62"/>
      <c r="GO255" s="62"/>
      <c r="GP255" s="62"/>
      <c r="GQ255" s="62"/>
      <c r="GR255" s="62"/>
      <c r="GS255" s="62"/>
      <c r="GT255" s="62"/>
      <c r="GU255" s="62"/>
      <c r="GV255" s="62"/>
      <c r="GW255" s="62"/>
      <c r="GX255" s="62"/>
      <c r="GY255" s="62"/>
      <c r="GZ255" s="62"/>
      <c r="HA255" s="62"/>
      <c r="HB255" s="62"/>
      <c r="HC255" s="62"/>
      <c r="HD255" s="62"/>
      <c r="HE255" s="62"/>
      <c r="HF255" s="62"/>
      <c r="HG255" s="62"/>
      <c r="HH255" s="62"/>
      <c r="HI255" s="62"/>
      <c r="HJ255" s="62"/>
      <c r="HK255" s="62"/>
      <c r="HL255" s="62"/>
      <c r="HM255" s="62"/>
      <c r="HN255" s="62"/>
      <c r="HO255" s="62"/>
      <c r="HP255" s="62"/>
      <c r="HQ255" s="62"/>
      <c r="HR255" s="62"/>
      <c r="HS255" s="62"/>
      <c r="HT255" s="62"/>
      <c r="HU255" s="62"/>
      <c r="HV255" s="62"/>
      <c r="HW255" s="62"/>
      <c r="HX255" s="62"/>
      <c r="HY255" s="62"/>
      <c r="HZ255" s="62"/>
      <c r="IA255" s="62"/>
      <c r="IB255" s="62"/>
      <c r="IC255" s="62"/>
      <c r="ID255" s="62"/>
      <c r="IE255" s="62"/>
      <c r="IF255" s="62"/>
      <c r="IG255" s="62"/>
      <c r="IH255" s="62"/>
      <c r="II255" s="62"/>
      <c r="IJ255" s="62"/>
      <c r="IK255" s="62"/>
      <c r="IL255" s="62"/>
      <c r="IM255" s="62"/>
      <c r="IN255" s="62"/>
      <c r="IO255" s="62"/>
      <c r="IP255" s="62"/>
      <c r="IQ255" s="62"/>
      <c r="IR255" s="62"/>
    </row>
    <row r="256" spans="1:252" ht="15.75" x14ac:dyDescent="0.25">
      <c r="A256" s="62"/>
      <c r="B256" s="62"/>
      <c r="C256" s="62"/>
      <c r="D256" s="105"/>
      <c r="E256" s="105"/>
      <c r="N256" s="10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  <c r="BB256" s="62"/>
      <c r="BC256" s="62"/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62"/>
      <c r="BS256" s="62"/>
      <c r="BT256" s="62"/>
      <c r="BU256" s="62"/>
      <c r="BV256" s="62"/>
      <c r="BW256" s="62"/>
      <c r="BX256" s="62"/>
      <c r="BY256" s="62"/>
      <c r="BZ256" s="62"/>
      <c r="CA256" s="62"/>
      <c r="CB256" s="62"/>
      <c r="CC256" s="62"/>
      <c r="CD256" s="62"/>
      <c r="CE256" s="62"/>
      <c r="CF256" s="62"/>
      <c r="CG256" s="62"/>
      <c r="CH256" s="62"/>
      <c r="CI256" s="62"/>
      <c r="CJ256" s="62"/>
      <c r="CK256" s="62"/>
      <c r="CL256" s="62"/>
      <c r="CM256" s="62"/>
      <c r="CN256" s="62"/>
      <c r="CO256" s="62"/>
      <c r="CP256" s="62"/>
      <c r="CQ256" s="62"/>
      <c r="CR256" s="62"/>
      <c r="CS256" s="62"/>
      <c r="CT256" s="62"/>
      <c r="CU256" s="62"/>
      <c r="CV256" s="62"/>
      <c r="CW256" s="62"/>
      <c r="CX256" s="62"/>
      <c r="CY256" s="62"/>
      <c r="CZ256" s="62"/>
      <c r="DA256" s="62"/>
      <c r="DB256" s="62"/>
      <c r="DC256" s="62"/>
      <c r="DD256" s="62"/>
      <c r="DE256" s="62"/>
      <c r="DF256" s="62"/>
      <c r="DG256" s="62"/>
      <c r="DH256" s="62"/>
      <c r="DI256" s="62"/>
      <c r="DJ256" s="62"/>
      <c r="DK256" s="62"/>
      <c r="DL256" s="62"/>
      <c r="DM256" s="62"/>
      <c r="DN256" s="62"/>
      <c r="DO256" s="62"/>
      <c r="DP256" s="62"/>
      <c r="DQ256" s="62"/>
      <c r="DR256" s="62"/>
      <c r="DS256" s="62"/>
      <c r="DT256" s="62"/>
      <c r="DU256" s="62"/>
      <c r="DV256" s="62"/>
      <c r="DW256" s="62"/>
      <c r="DX256" s="62"/>
      <c r="DY256" s="62"/>
      <c r="DZ256" s="62"/>
      <c r="EA256" s="62"/>
      <c r="EB256" s="62"/>
      <c r="EC256" s="62"/>
      <c r="ED256" s="62"/>
      <c r="EE256" s="62"/>
      <c r="EF256" s="62"/>
      <c r="EG256" s="62"/>
      <c r="EH256" s="62"/>
      <c r="EI256" s="62"/>
      <c r="EJ256" s="62"/>
      <c r="EK256" s="62"/>
      <c r="EL256" s="62"/>
      <c r="EM256" s="62"/>
      <c r="EN256" s="62"/>
      <c r="EO256" s="62"/>
      <c r="EP256" s="62"/>
      <c r="EQ256" s="62"/>
      <c r="ER256" s="62"/>
      <c r="ES256" s="62"/>
      <c r="ET256" s="62"/>
      <c r="EU256" s="62"/>
      <c r="EV256" s="62"/>
      <c r="EW256" s="62"/>
      <c r="EX256" s="62"/>
      <c r="EY256" s="62"/>
      <c r="EZ256" s="62"/>
      <c r="FA256" s="62"/>
      <c r="FB256" s="62"/>
      <c r="FC256" s="62"/>
      <c r="FD256" s="62"/>
      <c r="FE256" s="62"/>
      <c r="FF256" s="62"/>
      <c r="FG256" s="62"/>
      <c r="FH256" s="62"/>
      <c r="FI256" s="62"/>
      <c r="FJ256" s="62"/>
      <c r="FK256" s="62"/>
      <c r="FL256" s="62"/>
      <c r="FM256" s="62"/>
      <c r="FN256" s="62"/>
      <c r="FO256" s="62"/>
      <c r="FP256" s="62"/>
      <c r="FQ256" s="62"/>
      <c r="FR256" s="62"/>
      <c r="FS256" s="62"/>
      <c r="FT256" s="62"/>
      <c r="FU256" s="62"/>
      <c r="FV256" s="62"/>
      <c r="FW256" s="62"/>
      <c r="FX256" s="62"/>
      <c r="FY256" s="62"/>
      <c r="FZ256" s="62"/>
      <c r="GA256" s="62"/>
      <c r="GB256" s="62"/>
      <c r="GC256" s="62"/>
      <c r="GD256" s="62"/>
      <c r="GE256" s="62"/>
      <c r="GF256" s="62"/>
      <c r="GG256" s="62"/>
      <c r="GH256" s="62"/>
      <c r="GI256" s="62"/>
      <c r="GJ256" s="62"/>
      <c r="GK256" s="62"/>
      <c r="GL256" s="62"/>
      <c r="GM256" s="62"/>
      <c r="GN256" s="62"/>
      <c r="GO256" s="62"/>
      <c r="GP256" s="62"/>
      <c r="GQ256" s="62"/>
      <c r="GR256" s="62"/>
      <c r="GS256" s="62"/>
      <c r="GT256" s="62"/>
      <c r="GU256" s="62"/>
      <c r="GV256" s="62"/>
      <c r="GW256" s="62"/>
      <c r="GX256" s="62"/>
      <c r="GY256" s="62"/>
      <c r="GZ256" s="62"/>
      <c r="HA256" s="62"/>
      <c r="HB256" s="62"/>
      <c r="HC256" s="62"/>
      <c r="HD256" s="62"/>
      <c r="HE256" s="62"/>
      <c r="HF256" s="62"/>
      <c r="HG256" s="62"/>
      <c r="HH256" s="62"/>
      <c r="HI256" s="62"/>
      <c r="HJ256" s="62"/>
      <c r="HK256" s="62"/>
      <c r="HL256" s="62"/>
      <c r="HM256" s="62"/>
      <c r="HN256" s="62"/>
      <c r="HO256" s="62"/>
      <c r="HP256" s="62"/>
      <c r="HQ256" s="62"/>
      <c r="HR256" s="62"/>
      <c r="HS256" s="62"/>
      <c r="HT256" s="62"/>
      <c r="HU256" s="62"/>
      <c r="HV256" s="62"/>
      <c r="HW256" s="62"/>
      <c r="HX256" s="62"/>
      <c r="HY256" s="62"/>
      <c r="HZ256" s="62"/>
      <c r="IA256" s="62"/>
      <c r="IB256" s="62"/>
      <c r="IC256" s="62"/>
      <c r="ID256" s="62"/>
      <c r="IE256" s="62"/>
      <c r="IF256" s="62"/>
      <c r="IG256" s="62"/>
      <c r="IH256" s="62"/>
      <c r="II256" s="62"/>
      <c r="IJ256" s="62"/>
      <c r="IK256" s="62"/>
      <c r="IL256" s="62"/>
      <c r="IM256" s="62"/>
      <c r="IN256" s="62"/>
      <c r="IO256" s="62"/>
      <c r="IP256" s="62"/>
      <c r="IQ256" s="62"/>
      <c r="IR256" s="62"/>
    </row>
    <row r="257" spans="1:252" ht="15.75" x14ac:dyDescent="0.25">
      <c r="A257" s="62"/>
      <c r="B257" s="62"/>
      <c r="C257" s="62"/>
      <c r="D257" s="105"/>
      <c r="E257" s="105"/>
      <c r="N257" s="10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  <c r="BB257" s="62"/>
      <c r="BC257" s="62"/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62"/>
      <c r="BS257" s="62"/>
      <c r="BT257" s="62"/>
      <c r="BU257" s="62"/>
      <c r="BV257" s="62"/>
      <c r="BW257" s="62"/>
      <c r="BX257" s="62"/>
      <c r="BY257" s="62"/>
      <c r="BZ257" s="62"/>
      <c r="CA257" s="62"/>
      <c r="CB257" s="62"/>
      <c r="CC257" s="62"/>
      <c r="CD257" s="62"/>
      <c r="CE257" s="62"/>
      <c r="CF257" s="62"/>
      <c r="CG257" s="62"/>
      <c r="CH257" s="62"/>
      <c r="CI257" s="62"/>
      <c r="CJ257" s="62"/>
      <c r="CK257" s="62"/>
      <c r="CL257" s="62"/>
      <c r="CM257" s="62"/>
      <c r="CN257" s="62"/>
      <c r="CO257" s="62"/>
      <c r="CP257" s="62"/>
      <c r="CQ257" s="62"/>
      <c r="CR257" s="62"/>
      <c r="CS257" s="62"/>
      <c r="CT257" s="62"/>
      <c r="CU257" s="62"/>
      <c r="CV257" s="62"/>
      <c r="CW257" s="62"/>
      <c r="CX257" s="62"/>
      <c r="CY257" s="62"/>
      <c r="CZ257" s="62"/>
      <c r="DA257" s="62"/>
      <c r="DB257" s="62"/>
      <c r="DC257" s="62"/>
      <c r="DD257" s="62"/>
      <c r="DE257" s="62"/>
      <c r="DF257" s="62"/>
      <c r="DG257" s="62"/>
      <c r="DH257" s="62"/>
      <c r="DI257" s="62"/>
      <c r="DJ257" s="62"/>
      <c r="DK257" s="62"/>
      <c r="DL257" s="62"/>
      <c r="DM257" s="62"/>
      <c r="DN257" s="62"/>
      <c r="DO257" s="62"/>
      <c r="DP257" s="62"/>
      <c r="DQ257" s="62"/>
      <c r="DR257" s="62"/>
      <c r="DS257" s="62"/>
      <c r="DT257" s="62"/>
      <c r="DU257" s="62"/>
      <c r="DV257" s="62"/>
      <c r="DW257" s="62"/>
      <c r="DX257" s="62"/>
      <c r="DY257" s="62"/>
      <c r="DZ257" s="62"/>
      <c r="EA257" s="62"/>
      <c r="EB257" s="62"/>
      <c r="EC257" s="62"/>
      <c r="ED257" s="62"/>
      <c r="EE257" s="62"/>
      <c r="EF257" s="62"/>
      <c r="EG257" s="62"/>
      <c r="EH257" s="62"/>
      <c r="EI257" s="62"/>
      <c r="EJ257" s="62"/>
      <c r="EK257" s="62"/>
      <c r="EL257" s="62"/>
      <c r="EM257" s="62"/>
      <c r="EN257" s="62"/>
      <c r="EO257" s="62"/>
      <c r="EP257" s="62"/>
      <c r="EQ257" s="62"/>
      <c r="ER257" s="62"/>
      <c r="ES257" s="62"/>
      <c r="ET257" s="62"/>
      <c r="EU257" s="62"/>
      <c r="EV257" s="62"/>
      <c r="EW257" s="62"/>
      <c r="EX257" s="62"/>
      <c r="EY257" s="62"/>
      <c r="EZ257" s="62"/>
      <c r="FA257" s="62"/>
      <c r="FB257" s="62"/>
      <c r="FC257" s="62"/>
      <c r="FD257" s="62"/>
      <c r="FE257" s="62"/>
      <c r="FF257" s="62"/>
      <c r="FG257" s="62"/>
      <c r="FH257" s="62"/>
      <c r="FI257" s="62"/>
      <c r="FJ257" s="62"/>
      <c r="FK257" s="62"/>
      <c r="FL257" s="62"/>
      <c r="FM257" s="62"/>
      <c r="FN257" s="62"/>
      <c r="FO257" s="62"/>
      <c r="FP257" s="62"/>
      <c r="FQ257" s="62"/>
      <c r="FR257" s="62"/>
      <c r="FS257" s="62"/>
      <c r="FT257" s="62"/>
      <c r="FU257" s="62"/>
      <c r="FV257" s="62"/>
      <c r="FW257" s="62"/>
      <c r="FX257" s="62"/>
      <c r="FY257" s="62"/>
      <c r="FZ257" s="62"/>
      <c r="GA257" s="62"/>
      <c r="GB257" s="62"/>
      <c r="GC257" s="62"/>
      <c r="GD257" s="62"/>
      <c r="GE257" s="62"/>
      <c r="GF257" s="62"/>
      <c r="GG257" s="62"/>
      <c r="GH257" s="62"/>
      <c r="GI257" s="62"/>
      <c r="GJ257" s="62"/>
      <c r="GK257" s="62"/>
      <c r="GL257" s="62"/>
      <c r="GM257" s="62"/>
      <c r="GN257" s="62"/>
      <c r="GO257" s="62"/>
      <c r="GP257" s="62"/>
      <c r="GQ257" s="62"/>
      <c r="GR257" s="62"/>
      <c r="GS257" s="62"/>
      <c r="GT257" s="62"/>
      <c r="GU257" s="62"/>
      <c r="GV257" s="62"/>
      <c r="GW257" s="62"/>
      <c r="GX257" s="62"/>
      <c r="GY257" s="62"/>
      <c r="GZ257" s="62"/>
      <c r="HA257" s="62"/>
      <c r="HB257" s="62"/>
      <c r="HC257" s="62"/>
      <c r="HD257" s="62"/>
      <c r="HE257" s="62"/>
      <c r="HF257" s="62"/>
      <c r="HG257" s="62"/>
      <c r="HH257" s="62"/>
      <c r="HI257" s="62"/>
      <c r="HJ257" s="62"/>
      <c r="HK257" s="62"/>
      <c r="HL257" s="62"/>
      <c r="HM257" s="62"/>
      <c r="HN257" s="62"/>
      <c r="HO257" s="62"/>
      <c r="HP257" s="62"/>
      <c r="HQ257" s="62"/>
      <c r="HR257" s="62"/>
      <c r="HS257" s="62"/>
      <c r="HT257" s="62"/>
      <c r="HU257" s="62"/>
      <c r="HV257" s="62"/>
      <c r="HW257" s="62"/>
      <c r="HX257" s="62"/>
      <c r="HY257" s="62"/>
      <c r="HZ257" s="62"/>
      <c r="IA257" s="62"/>
      <c r="IB257" s="62"/>
      <c r="IC257" s="62"/>
      <c r="ID257" s="62"/>
      <c r="IE257" s="62"/>
      <c r="IF257" s="62"/>
      <c r="IG257" s="62"/>
      <c r="IH257" s="62"/>
      <c r="II257" s="62"/>
      <c r="IJ257" s="62"/>
      <c r="IK257" s="62"/>
      <c r="IL257" s="62"/>
      <c r="IM257" s="62"/>
      <c r="IN257" s="62"/>
      <c r="IO257" s="62"/>
      <c r="IP257" s="62"/>
      <c r="IQ257" s="62"/>
      <c r="IR257" s="62"/>
    </row>
    <row r="258" spans="1:252" x14ac:dyDescent="0.2">
      <c r="A258" s="62"/>
      <c r="B258" s="62"/>
      <c r="C258" s="62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4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  <c r="BB258" s="62"/>
      <c r="BC258" s="62"/>
      <c r="BD258" s="62"/>
      <c r="BE258" s="62"/>
      <c r="BF258" s="62"/>
      <c r="BG258" s="62"/>
      <c r="BH258" s="62"/>
      <c r="BI258" s="62"/>
      <c r="BJ258" s="62"/>
      <c r="BK258" s="62"/>
      <c r="BL258" s="62"/>
      <c r="BM258" s="62"/>
      <c r="BN258" s="62"/>
      <c r="BO258" s="62"/>
      <c r="BP258" s="62"/>
      <c r="BQ258" s="62"/>
      <c r="BR258" s="62"/>
      <c r="BS258" s="62"/>
      <c r="BT258" s="62"/>
      <c r="BU258" s="62"/>
      <c r="BV258" s="62"/>
      <c r="BW258" s="62"/>
      <c r="BX258" s="62"/>
      <c r="BY258" s="62"/>
      <c r="BZ258" s="62"/>
      <c r="CA258" s="62"/>
      <c r="CB258" s="62"/>
      <c r="CC258" s="62"/>
      <c r="CD258" s="62"/>
      <c r="CE258" s="62"/>
      <c r="CF258" s="62"/>
      <c r="CG258" s="62"/>
      <c r="CH258" s="62"/>
      <c r="CI258" s="62"/>
      <c r="CJ258" s="62"/>
      <c r="CK258" s="62"/>
      <c r="CL258" s="62"/>
      <c r="CM258" s="62"/>
      <c r="CN258" s="62"/>
      <c r="CO258" s="62"/>
      <c r="CP258" s="62"/>
      <c r="CQ258" s="62"/>
      <c r="CR258" s="62"/>
      <c r="CS258" s="62"/>
      <c r="CT258" s="62"/>
      <c r="CU258" s="62"/>
      <c r="CV258" s="62"/>
      <c r="CW258" s="62"/>
      <c r="CX258" s="62"/>
      <c r="CY258" s="62"/>
      <c r="CZ258" s="62"/>
      <c r="DA258" s="62"/>
      <c r="DB258" s="62"/>
      <c r="DC258" s="62"/>
      <c r="DD258" s="62"/>
      <c r="DE258" s="62"/>
      <c r="DF258" s="62"/>
      <c r="DG258" s="62"/>
      <c r="DH258" s="62"/>
      <c r="DI258" s="62"/>
      <c r="DJ258" s="62"/>
      <c r="DK258" s="62"/>
      <c r="DL258" s="62"/>
      <c r="DM258" s="62"/>
      <c r="DN258" s="62"/>
      <c r="DO258" s="62"/>
      <c r="DP258" s="62"/>
      <c r="DQ258" s="62"/>
      <c r="DR258" s="62"/>
      <c r="DS258" s="62"/>
      <c r="DT258" s="62"/>
      <c r="DU258" s="62"/>
      <c r="DV258" s="62"/>
      <c r="DW258" s="62"/>
      <c r="DX258" s="62"/>
      <c r="DY258" s="62"/>
      <c r="DZ258" s="62"/>
      <c r="EA258" s="62"/>
      <c r="EB258" s="62"/>
      <c r="EC258" s="62"/>
      <c r="ED258" s="62"/>
      <c r="EE258" s="62"/>
      <c r="EF258" s="62"/>
      <c r="EG258" s="62"/>
      <c r="EH258" s="62"/>
      <c r="EI258" s="62"/>
      <c r="EJ258" s="62"/>
      <c r="EK258" s="62"/>
      <c r="EL258" s="62"/>
      <c r="EM258" s="62"/>
      <c r="EN258" s="62"/>
      <c r="EO258" s="62"/>
      <c r="EP258" s="62"/>
      <c r="EQ258" s="62"/>
      <c r="ER258" s="62"/>
      <c r="ES258" s="62"/>
      <c r="ET258" s="62"/>
      <c r="EU258" s="62"/>
      <c r="EV258" s="62"/>
      <c r="EW258" s="62"/>
      <c r="EX258" s="62"/>
      <c r="EY258" s="62"/>
      <c r="EZ258" s="62"/>
      <c r="FA258" s="62"/>
      <c r="FB258" s="62"/>
      <c r="FC258" s="62"/>
      <c r="FD258" s="62"/>
      <c r="FE258" s="62"/>
      <c r="FF258" s="62"/>
      <c r="FG258" s="62"/>
      <c r="FH258" s="62"/>
      <c r="FI258" s="62"/>
      <c r="FJ258" s="62"/>
      <c r="FK258" s="62"/>
      <c r="FL258" s="62"/>
      <c r="FM258" s="62"/>
      <c r="FN258" s="62"/>
      <c r="FO258" s="62"/>
      <c r="FP258" s="62"/>
      <c r="FQ258" s="62"/>
      <c r="FR258" s="62"/>
      <c r="FS258" s="62"/>
      <c r="FT258" s="62"/>
      <c r="FU258" s="62"/>
      <c r="FV258" s="62"/>
      <c r="FW258" s="62"/>
      <c r="FX258" s="62"/>
      <c r="FY258" s="62"/>
      <c r="FZ258" s="62"/>
      <c r="GA258" s="62"/>
      <c r="GB258" s="62"/>
      <c r="GC258" s="62"/>
      <c r="GD258" s="62"/>
      <c r="GE258" s="62"/>
      <c r="GF258" s="62"/>
      <c r="GG258" s="62"/>
      <c r="GH258" s="62"/>
      <c r="GI258" s="62"/>
      <c r="GJ258" s="62"/>
      <c r="GK258" s="62"/>
      <c r="GL258" s="62"/>
      <c r="GM258" s="62"/>
      <c r="GN258" s="62"/>
      <c r="GO258" s="62"/>
      <c r="GP258" s="62"/>
      <c r="GQ258" s="62"/>
      <c r="GR258" s="62"/>
      <c r="GS258" s="62"/>
      <c r="GT258" s="62"/>
      <c r="GU258" s="62"/>
      <c r="GV258" s="62"/>
      <c r="GW258" s="62"/>
      <c r="GX258" s="62"/>
      <c r="GY258" s="62"/>
      <c r="GZ258" s="62"/>
      <c r="HA258" s="62"/>
      <c r="HB258" s="62"/>
      <c r="HC258" s="62"/>
      <c r="HD258" s="62"/>
      <c r="HE258" s="62"/>
      <c r="HF258" s="62"/>
      <c r="HG258" s="62"/>
      <c r="HH258" s="62"/>
      <c r="HI258" s="62"/>
      <c r="HJ258" s="62"/>
      <c r="HK258" s="62"/>
      <c r="HL258" s="62"/>
      <c r="HM258" s="62"/>
      <c r="HN258" s="62"/>
      <c r="HO258" s="62"/>
      <c r="HP258" s="62"/>
      <c r="HQ258" s="62"/>
      <c r="HR258" s="62"/>
      <c r="HS258" s="62"/>
      <c r="HT258" s="62"/>
      <c r="HU258" s="62"/>
      <c r="HV258" s="62"/>
      <c r="HW258" s="62"/>
      <c r="HX258" s="62"/>
      <c r="HY258" s="62"/>
      <c r="HZ258" s="62"/>
      <c r="IA258" s="62"/>
      <c r="IB258" s="62"/>
      <c r="IC258" s="62"/>
      <c r="ID258" s="62"/>
      <c r="IE258" s="62"/>
      <c r="IF258" s="62"/>
      <c r="IG258" s="62"/>
      <c r="IH258" s="62"/>
      <c r="II258" s="62"/>
      <c r="IJ258" s="62"/>
      <c r="IK258" s="62"/>
      <c r="IL258" s="62"/>
      <c r="IM258" s="62"/>
      <c r="IN258" s="62"/>
      <c r="IO258" s="62"/>
      <c r="IP258" s="62"/>
      <c r="IQ258" s="62"/>
      <c r="IR258" s="62"/>
    </row>
    <row r="259" spans="1:252" x14ac:dyDescent="0.2">
      <c r="A259" s="62"/>
      <c r="B259" s="62"/>
      <c r="C259" s="62"/>
      <c r="N259" s="98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  <c r="BB259" s="62"/>
      <c r="BC259" s="62"/>
      <c r="BD259" s="62"/>
      <c r="BE259" s="62"/>
      <c r="BF259" s="62"/>
      <c r="BG259" s="62"/>
      <c r="BH259" s="62"/>
      <c r="BI259" s="62"/>
      <c r="BJ259" s="62"/>
      <c r="BK259" s="62"/>
      <c r="BL259" s="62"/>
      <c r="BM259" s="62"/>
      <c r="BN259" s="62"/>
      <c r="BO259" s="62"/>
      <c r="BP259" s="62"/>
      <c r="BQ259" s="62"/>
      <c r="BR259" s="62"/>
      <c r="BS259" s="62"/>
      <c r="BT259" s="62"/>
      <c r="BU259" s="62"/>
      <c r="BV259" s="62"/>
      <c r="BW259" s="62"/>
      <c r="BX259" s="62"/>
      <c r="BY259" s="62"/>
      <c r="BZ259" s="62"/>
      <c r="CA259" s="62"/>
      <c r="CB259" s="62"/>
      <c r="CC259" s="62"/>
      <c r="CD259" s="62"/>
      <c r="CE259" s="62"/>
      <c r="CF259" s="62"/>
      <c r="CG259" s="62"/>
      <c r="CH259" s="62"/>
      <c r="CI259" s="62"/>
      <c r="CJ259" s="62"/>
      <c r="CK259" s="62"/>
      <c r="CL259" s="62"/>
      <c r="CM259" s="62"/>
      <c r="CN259" s="62"/>
      <c r="CO259" s="62"/>
      <c r="CP259" s="62"/>
      <c r="CQ259" s="62"/>
      <c r="CR259" s="62"/>
      <c r="CS259" s="62"/>
      <c r="CT259" s="62"/>
      <c r="CU259" s="62"/>
      <c r="CV259" s="62"/>
      <c r="CW259" s="62"/>
      <c r="CX259" s="62"/>
      <c r="CY259" s="62"/>
      <c r="CZ259" s="62"/>
      <c r="DA259" s="62"/>
      <c r="DB259" s="62"/>
      <c r="DC259" s="62"/>
      <c r="DD259" s="62"/>
      <c r="DE259" s="62"/>
      <c r="DF259" s="62"/>
      <c r="DG259" s="62"/>
      <c r="DH259" s="62"/>
      <c r="DI259" s="62"/>
      <c r="DJ259" s="62"/>
      <c r="DK259" s="62"/>
      <c r="DL259" s="62"/>
      <c r="DM259" s="62"/>
      <c r="DN259" s="62"/>
      <c r="DO259" s="62"/>
      <c r="DP259" s="62"/>
      <c r="DQ259" s="62"/>
      <c r="DR259" s="62"/>
      <c r="DS259" s="62"/>
      <c r="DT259" s="62"/>
      <c r="DU259" s="62"/>
      <c r="DV259" s="62"/>
      <c r="DW259" s="62"/>
      <c r="DX259" s="62"/>
      <c r="DY259" s="62"/>
      <c r="DZ259" s="62"/>
      <c r="EA259" s="62"/>
      <c r="EB259" s="62"/>
      <c r="EC259" s="62"/>
      <c r="ED259" s="62"/>
      <c r="EE259" s="62"/>
      <c r="EF259" s="62"/>
      <c r="EG259" s="62"/>
      <c r="EH259" s="62"/>
      <c r="EI259" s="62"/>
      <c r="EJ259" s="62"/>
      <c r="EK259" s="62"/>
      <c r="EL259" s="62"/>
      <c r="EM259" s="62"/>
      <c r="EN259" s="62"/>
      <c r="EO259" s="62"/>
      <c r="EP259" s="62"/>
      <c r="EQ259" s="62"/>
      <c r="ER259" s="62"/>
      <c r="ES259" s="62"/>
      <c r="ET259" s="62"/>
      <c r="EU259" s="62"/>
      <c r="EV259" s="62"/>
      <c r="EW259" s="62"/>
      <c r="EX259" s="62"/>
      <c r="EY259" s="62"/>
      <c r="EZ259" s="62"/>
      <c r="FA259" s="62"/>
      <c r="FB259" s="62"/>
      <c r="FC259" s="62"/>
      <c r="FD259" s="62"/>
      <c r="FE259" s="62"/>
      <c r="FF259" s="62"/>
      <c r="FG259" s="62"/>
      <c r="FH259" s="62"/>
      <c r="FI259" s="62"/>
      <c r="FJ259" s="62"/>
      <c r="FK259" s="62"/>
      <c r="FL259" s="62"/>
      <c r="FM259" s="62"/>
      <c r="FN259" s="62"/>
      <c r="FO259" s="62"/>
      <c r="FP259" s="62"/>
      <c r="FQ259" s="62"/>
      <c r="FR259" s="62"/>
      <c r="FS259" s="62"/>
      <c r="FT259" s="62"/>
      <c r="FU259" s="62"/>
      <c r="FV259" s="62"/>
      <c r="FW259" s="62"/>
      <c r="FX259" s="62"/>
      <c r="FY259" s="62"/>
      <c r="FZ259" s="62"/>
      <c r="GA259" s="62"/>
      <c r="GB259" s="62"/>
      <c r="GC259" s="62"/>
      <c r="GD259" s="62"/>
      <c r="GE259" s="62"/>
      <c r="GF259" s="62"/>
      <c r="GG259" s="62"/>
      <c r="GH259" s="62"/>
      <c r="GI259" s="62"/>
      <c r="GJ259" s="62"/>
      <c r="GK259" s="62"/>
      <c r="GL259" s="62"/>
      <c r="GM259" s="62"/>
      <c r="GN259" s="62"/>
      <c r="GO259" s="62"/>
      <c r="GP259" s="62"/>
      <c r="GQ259" s="62"/>
      <c r="GR259" s="62"/>
      <c r="GS259" s="62"/>
      <c r="GT259" s="62"/>
      <c r="GU259" s="62"/>
      <c r="GV259" s="62"/>
      <c r="GW259" s="62"/>
      <c r="GX259" s="62"/>
      <c r="GY259" s="62"/>
      <c r="GZ259" s="62"/>
      <c r="HA259" s="62"/>
      <c r="HB259" s="62"/>
      <c r="HC259" s="62"/>
      <c r="HD259" s="62"/>
      <c r="HE259" s="62"/>
      <c r="HF259" s="62"/>
      <c r="HG259" s="62"/>
      <c r="HH259" s="62"/>
      <c r="HI259" s="62"/>
      <c r="HJ259" s="62"/>
      <c r="HK259" s="62"/>
      <c r="HL259" s="62"/>
      <c r="HM259" s="62"/>
      <c r="HN259" s="62"/>
      <c r="HO259" s="62"/>
      <c r="HP259" s="62"/>
      <c r="HQ259" s="62"/>
      <c r="HR259" s="62"/>
      <c r="HS259" s="62"/>
      <c r="HT259" s="62"/>
      <c r="HU259" s="62"/>
      <c r="HV259" s="62"/>
      <c r="HW259" s="62"/>
      <c r="HX259" s="62"/>
      <c r="HY259" s="62"/>
      <c r="HZ259" s="62"/>
      <c r="IA259" s="62"/>
      <c r="IB259" s="62"/>
      <c r="IC259" s="62"/>
      <c r="ID259" s="62"/>
      <c r="IE259" s="62"/>
      <c r="IF259" s="62"/>
      <c r="IG259" s="62"/>
      <c r="IH259" s="62"/>
      <c r="II259" s="62"/>
      <c r="IJ259" s="62"/>
      <c r="IK259" s="62"/>
      <c r="IL259" s="62"/>
      <c r="IM259" s="62"/>
      <c r="IN259" s="62"/>
      <c r="IO259" s="62"/>
      <c r="IP259" s="62"/>
      <c r="IQ259" s="62"/>
      <c r="IR259" s="62"/>
    </row>
    <row r="260" spans="1:252" x14ac:dyDescent="0.2">
      <c r="A260" s="62"/>
      <c r="B260" s="62"/>
      <c r="C260" s="62"/>
      <c r="N260" s="98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  <c r="BB260" s="62"/>
      <c r="BC260" s="62"/>
      <c r="BD260" s="62"/>
      <c r="BE260" s="62"/>
      <c r="BF260" s="62"/>
      <c r="BG260" s="62"/>
      <c r="BH260" s="62"/>
      <c r="BI260" s="62"/>
      <c r="BJ260" s="62"/>
      <c r="BK260" s="62"/>
      <c r="BL260" s="62"/>
      <c r="BM260" s="62"/>
      <c r="BN260" s="62"/>
      <c r="BO260" s="62"/>
      <c r="BP260" s="62"/>
      <c r="BQ260" s="62"/>
      <c r="BR260" s="62"/>
      <c r="BS260" s="62"/>
      <c r="BT260" s="62"/>
      <c r="BU260" s="62"/>
      <c r="BV260" s="62"/>
      <c r="BW260" s="62"/>
      <c r="BX260" s="62"/>
      <c r="BY260" s="62"/>
      <c r="BZ260" s="62"/>
      <c r="CA260" s="62"/>
      <c r="CB260" s="62"/>
      <c r="CC260" s="62"/>
      <c r="CD260" s="62"/>
      <c r="CE260" s="62"/>
      <c r="CF260" s="62"/>
      <c r="CG260" s="62"/>
      <c r="CH260" s="62"/>
      <c r="CI260" s="62"/>
      <c r="CJ260" s="62"/>
      <c r="CK260" s="62"/>
      <c r="CL260" s="62"/>
      <c r="CM260" s="62"/>
      <c r="CN260" s="62"/>
      <c r="CO260" s="62"/>
      <c r="CP260" s="62"/>
      <c r="CQ260" s="62"/>
      <c r="CR260" s="62"/>
      <c r="CS260" s="62"/>
      <c r="CT260" s="62"/>
      <c r="CU260" s="62"/>
      <c r="CV260" s="62"/>
      <c r="CW260" s="62"/>
      <c r="CX260" s="62"/>
      <c r="CY260" s="62"/>
      <c r="CZ260" s="62"/>
      <c r="DA260" s="62"/>
      <c r="DB260" s="62"/>
      <c r="DC260" s="62"/>
      <c r="DD260" s="62"/>
      <c r="DE260" s="62"/>
      <c r="DF260" s="62"/>
      <c r="DG260" s="62"/>
      <c r="DH260" s="62"/>
      <c r="DI260" s="62"/>
      <c r="DJ260" s="62"/>
      <c r="DK260" s="62"/>
      <c r="DL260" s="62"/>
      <c r="DM260" s="62"/>
      <c r="DN260" s="62"/>
      <c r="DO260" s="62"/>
      <c r="DP260" s="62"/>
      <c r="DQ260" s="62"/>
      <c r="DR260" s="62"/>
      <c r="DS260" s="62"/>
      <c r="DT260" s="62"/>
      <c r="DU260" s="62"/>
      <c r="DV260" s="62"/>
      <c r="DW260" s="62"/>
      <c r="DX260" s="62"/>
      <c r="DY260" s="62"/>
      <c r="DZ260" s="62"/>
      <c r="EA260" s="62"/>
      <c r="EB260" s="62"/>
      <c r="EC260" s="62"/>
      <c r="ED260" s="62"/>
      <c r="EE260" s="62"/>
      <c r="EF260" s="62"/>
      <c r="EG260" s="62"/>
      <c r="EH260" s="62"/>
      <c r="EI260" s="62"/>
      <c r="EJ260" s="62"/>
      <c r="EK260" s="62"/>
      <c r="EL260" s="62"/>
      <c r="EM260" s="62"/>
      <c r="EN260" s="62"/>
      <c r="EO260" s="62"/>
      <c r="EP260" s="62"/>
      <c r="EQ260" s="62"/>
      <c r="ER260" s="62"/>
      <c r="ES260" s="62"/>
      <c r="ET260" s="62"/>
      <c r="EU260" s="62"/>
      <c r="EV260" s="62"/>
      <c r="EW260" s="62"/>
      <c r="EX260" s="62"/>
      <c r="EY260" s="62"/>
      <c r="EZ260" s="62"/>
      <c r="FA260" s="62"/>
      <c r="FB260" s="62"/>
      <c r="FC260" s="62"/>
      <c r="FD260" s="62"/>
      <c r="FE260" s="62"/>
      <c r="FF260" s="62"/>
      <c r="FG260" s="62"/>
      <c r="FH260" s="62"/>
      <c r="FI260" s="62"/>
      <c r="FJ260" s="62"/>
      <c r="FK260" s="62"/>
      <c r="FL260" s="62"/>
      <c r="FM260" s="62"/>
      <c r="FN260" s="62"/>
      <c r="FO260" s="62"/>
      <c r="FP260" s="62"/>
      <c r="FQ260" s="62"/>
      <c r="FR260" s="62"/>
      <c r="FS260" s="62"/>
      <c r="FT260" s="62"/>
      <c r="FU260" s="62"/>
      <c r="FV260" s="62"/>
      <c r="FW260" s="62"/>
      <c r="FX260" s="62"/>
      <c r="FY260" s="62"/>
      <c r="FZ260" s="62"/>
      <c r="GA260" s="62"/>
      <c r="GB260" s="62"/>
      <c r="GC260" s="62"/>
      <c r="GD260" s="62"/>
      <c r="GE260" s="62"/>
      <c r="GF260" s="62"/>
      <c r="GG260" s="62"/>
      <c r="GH260" s="62"/>
      <c r="GI260" s="62"/>
      <c r="GJ260" s="62"/>
      <c r="GK260" s="62"/>
      <c r="GL260" s="62"/>
      <c r="GM260" s="62"/>
      <c r="GN260" s="62"/>
      <c r="GO260" s="62"/>
      <c r="GP260" s="62"/>
      <c r="GQ260" s="62"/>
      <c r="GR260" s="62"/>
      <c r="GS260" s="62"/>
      <c r="GT260" s="62"/>
      <c r="GU260" s="62"/>
      <c r="GV260" s="62"/>
      <c r="GW260" s="62"/>
      <c r="GX260" s="62"/>
      <c r="GY260" s="62"/>
      <c r="GZ260" s="62"/>
      <c r="HA260" s="62"/>
      <c r="HB260" s="62"/>
      <c r="HC260" s="62"/>
      <c r="HD260" s="62"/>
      <c r="HE260" s="62"/>
      <c r="HF260" s="62"/>
      <c r="HG260" s="62"/>
      <c r="HH260" s="62"/>
      <c r="HI260" s="62"/>
      <c r="HJ260" s="62"/>
      <c r="HK260" s="62"/>
      <c r="HL260" s="62"/>
      <c r="HM260" s="62"/>
      <c r="HN260" s="62"/>
      <c r="HO260" s="62"/>
      <c r="HP260" s="62"/>
      <c r="HQ260" s="62"/>
      <c r="HR260" s="62"/>
      <c r="HS260" s="62"/>
      <c r="HT260" s="62"/>
      <c r="HU260" s="62"/>
      <c r="HV260" s="62"/>
      <c r="HW260" s="62"/>
      <c r="HX260" s="62"/>
      <c r="HY260" s="62"/>
      <c r="HZ260" s="62"/>
      <c r="IA260" s="62"/>
      <c r="IB260" s="62"/>
      <c r="IC260" s="62"/>
      <c r="ID260" s="62"/>
      <c r="IE260" s="62"/>
      <c r="IF260" s="62"/>
      <c r="IG260" s="62"/>
      <c r="IH260" s="62"/>
      <c r="II260" s="62"/>
      <c r="IJ260" s="62"/>
      <c r="IK260" s="62"/>
      <c r="IL260" s="62"/>
      <c r="IM260" s="62"/>
      <c r="IN260" s="62"/>
      <c r="IO260" s="62"/>
      <c r="IP260" s="62"/>
      <c r="IQ260" s="62"/>
      <c r="IR260" s="62"/>
    </row>
    <row r="261" spans="1:252" x14ac:dyDescent="0.2">
      <c r="A261" s="62"/>
      <c r="B261" s="62"/>
      <c r="C261" s="62"/>
      <c r="N261" s="98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  <c r="BB261" s="62"/>
      <c r="BC261" s="62"/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  <c r="BN261" s="62"/>
      <c r="BO261" s="62"/>
      <c r="BP261" s="62"/>
      <c r="BQ261" s="62"/>
      <c r="BR261" s="62"/>
      <c r="BS261" s="62"/>
      <c r="BT261" s="62"/>
      <c r="BU261" s="62"/>
      <c r="BV261" s="62"/>
      <c r="BW261" s="62"/>
      <c r="BX261" s="62"/>
      <c r="BY261" s="62"/>
      <c r="BZ261" s="62"/>
      <c r="CA261" s="62"/>
      <c r="CB261" s="62"/>
      <c r="CC261" s="62"/>
      <c r="CD261" s="62"/>
      <c r="CE261" s="62"/>
      <c r="CF261" s="62"/>
      <c r="CG261" s="62"/>
      <c r="CH261" s="62"/>
      <c r="CI261" s="62"/>
      <c r="CJ261" s="62"/>
      <c r="CK261" s="62"/>
      <c r="CL261" s="62"/>
      <c r="CM261" s="62"/>
      <c r="CN261" s="62"/>
      <c r="CO261" s="62"/>
      <c r="CP261" s="62"/>
      <c r="CQ261" s="62"/>
      <c r="CR261" s="62"/>
      <c r="CS261" s="62"/>
      <c r="CT261" s="62"/>
      <c r="CU261" s="62"/>
      <c r="CV261" s="62"/>
      <c r="CW261" s="62"/>
      <c r="CX261" s="62"/>
      <c r="CY261" s="62"/>
      <c r="CZ261" s="62"/>
      <c r="DA261" s="62"/>
      <c r="DB261" s="62"/>
      <c r="DC261" s="62"/>
      <c r="DD261" s="62"/>
      <c r="DE261" s="62"/>
      <c r="DF261" s="62"/>
      <c r="DG261" s="62"/>
      <c r="DH261" s="62"/>
      <c r="DI261" s="62"/>
      <c r="DJ261" s="62"/>
      <c r="DK261" s="62"/>
      <c r="DL261" s="62"/>
      <c r="DM261" s="62"/>
      <c r="DN261" s="62"/>
      <c r="DO261" s="62"/>
      <c r="DP261" s="62"/>
      <c r="DQ261" s="62"/>
      <c r="DR261" s="62"/>
      <c r="DS261" s="62"/>
      <c r="DT261" s="62"/>
      <c r="DU261" s="62"/>
      <c r="DV261" s="62"/>
      <c r="DW261" s="62"/>
      <c r="DX261" s="62"/>
      <c r="DY261" s="62"/>
      <c r="DZ261" s="62"/>
      <c r="EA261" s="62"/>
      <c r="EB261" s="62"/>
      <c r="EC261" s="62"/>
      <c r="ED261" s="62"/>
      <c r="EE261" s="62"/>
      <c r="EF261" s="62"/>
      <c r="EG261" s="62"/>
      <c r="EH261" s="62"/>
      <c r="EI261" s="62"/>
      <c r="EJ261" s="62"/>
      <c r="EK261" s="62"/>
      <c r="EL261" s="62"/>
      <c r="EM261" s="62"/>
      <c r="EN261" s="62"/>
      <c r="EO261" s="62"/>
      <c r="EP261" s="62"/>
      <c r="EQ261" s="62"/>
      <c r="ER261" s="62"/>
      <c r="ES261" s="62"/>
      <c r="ET261" s="62"/>
      <c r="EU261" s="62"/>
      <c r="EV261" s="62"/>
      <c r="EW261" s="62"/>
      <c r="EX261" s="62"/>
      <c r="EY261" s="62"/>
      <c r="EZ261" s="62"/>
      <c r="FA261" s="62"/>
      <c r="FB261" s="62"/>
      <c r="FC261" s="62"/>
      <c r="FD261" s="62"/>
      <c r="FE261" s="62"/>
      <c r="FF261" s="62"/>
      <c r="FG261" s="62"/>
      <c r="FH261" s="62"/>
      <c r="FI261" s="62"/>
      <c r="FJ261" s="62"/>
      <c r="FK261" s="62"/>
      <c r="FL261" s="62"/>
      <c r="FM261" s="62"/>
      <c r="FN261" s="62"/>
      <c r="FO261" s="62"/>
      <c r="FP261" s="62"/>
      <c r="FQ261" s="62"/>
      <c r="FR261" s="62"/>
      <c r="FS261" s="62"/>
      <c r="FT261" s="62"/>
      <c r="FU261" s="62"/>
      <c r="FV261" s="62"/>
      <c r="FW261" s="62"/>
      <c r="FX261" s="62"/>
      <c r="FY261" s="62"/>
      <c r="FZ261" s="62"/>
      <c r="GA261" s="62"/>
      <c r="GB261" s="62"/>
      <c r="GC261" s="62"/>
      <c r="GD261" s="62"/>
      <c r="GE261" s="62"/>
      <c r="GF261" s="62"/>
      <c r="GG261" s="62"/>
      <c r="GH261" s="62"/>
      <c r="GI261" s="62"/>
      <c r="GJ261" s="62"/>
      <c r="GK261" s="62"/>
      <c r="GL261" s="62"/>
      <c r="GM261" s="62"/>
      <c r="GN261" s="62"/>
      <c r="GO261" s="62"/>
      <c r="GP261" s="62"/>
      <c r="GQ261" s="62"/>
      <c r="GR261" s="62"/>
      <c r="GS261" s="62"/>
      <c r="GT261" s="62"/>
      <c r="GU261" s="62"/>
      <c r="GV261" s="62"/>
      <c r="GW261" s="62"/>
      <c r="GX261" s="62"/>
      <c r="GY261" s="62"/>
      <c r="GZ261" s="62"/>
      <c r="HA261" s="62"/>
      <c r="HB261" s="62"/>
      <c r="HC261" s="62"/>
      <c r="HD261" s="62"/>
      <c r="HE261" s="62"/>
      <c r="HF261" s="62"/>
      <c r="HG261" s="62"/>
      <c r="HH261" s="62"/>
      <c r="HI261" s="62"/>
      <c r="HJ261" s="62"/>
      <c r="HK261" s="62"/>
      <c r="HL261" s="62"/>
      <c r="HM261" s="62"/>
      <c r="HN261" s="62"/>
      <c r="HO261" s="62"/>
      <c r="HP261" s="62"/>
      <c r="HQ261" s="62"/>
      <c r="HR261" s="62"/>
      <c r="HS261" s="62"/>
      <c r="HT261" s="62"/>
      <c r="HU261" s="62"/>
      <c r="HV261" s="62"/>
      <c r="HW261" s="62"/>
      <c r="HX261" s="62"/>
      <c r="HY261" s="62"/>
      <c r="HZ261" s="62"/>
      <c r="IA261" s="62"/>
      <c r="IB261" s="62"/>
      <c r="IC261" s="62"/>
      <c r="ID261" s="62"/>
      <c r="IE261" s="62"/>
      <c r="IF261" s="62"/>
      <c r="IG261" s="62"/>
      <c r="IH261" s="62"/>
      <c r="II261" s="62"/>
      <c r="IJ261" s="62"/>
      <c r="IK261" s="62"/>
      <c r="IL261" s="62"/>
      <c r="IM261" s="62"/>
      <c r="IN261" s="62"/>
      <c r="IO261" s="62"/>
      <c r="IP261" s="62"/>
      <c r="IQ261" s="62"/>
      <c r="IR261" s="62"/>
    </row>
    <row r="262" spans="1:252" x14ac:dyDescent="0.2">
      <c r="A262" s="62"/>
      <c r="B262" s="62"/>
      <c r="C262" s="62"/>
      <c r="D262" s="62"/>
      <c r="E262" s="62"/>
      <c r="N262" s="98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  <c r="BB262" s="62"/>
      <c r="BC262" s="62"/>
      <c r="BD262" s="62"/>
      <c r="BE262" s="62"/>
      <c r="BF262" s="62"/>
      <c r="BG262" s="62"/>
      <c r="BH262" s="62"/>
      <c r="BI262" s="62"/>
      <c r="BJ262" s="62"/>
      <c r="BK262" s="62"/>
      <c r="BL262" s="62"/>
      <c r="BM262" s="62"/>
      <c r="BN262" s="62"/>
      <c r="BO262" s="62"/>
      <c r="BP262" s="62"/>
      <c r="BQ262" s="62"/>
      <c r="BR262" s="62"/>
      <c r="BS262" s="62"/>
      <c r="BT262" s="62"/>
      <c r="BU262" s="62"/>
      <c r="BV262" s="62"/>
      <c r="BW262" s="62"/>
      <c r="BX262" s="62"/>
      <c r="BY262" s="62"/>
      <c r="BZ262" s="62"/>
      <c r="CA262" s="62"/>
      <c r="CB262" s="62"/>
      <c r="CC262" s="62"/>
      <c r="CD262" s="62"/>
      <c r="CE262" s="62"/>
      <c r="CF262" s="62"/>
      <c r="CG262" s="62"/>
      <c r="CH262" s="62"/>
      <c r="CI262" s="62"/>
      <c r="CJ262" s="62"/>
      <c r="CK262" s="62"/>
      <c r="CL262" s="62"/>
      <c r="CM262" s="62"/>
      <c r="CN262" s="62"/>
      <c r="CO262" s="62"/>
      <c r="CP262" s="62"/>
      <c r="CQ262" s="62"/>
      <c r="CR262" s="62"/>
      <c r="CS262" s="62"/>
      <c r="CT262" s="62"/>
      <c r="CU262" s="62"/>
      <c r="CV262" s="62"/>
      <c r="CW262" s="62"/>
      <c r="CX262" s="62"/>
      <c r="CY262" s="62"/>
      <c r="CZ262" s="62"/>
      <c r="DA262" s="62"/>
      <c r="DB262" s="62"/>
      <c r="DC262" s="62"/>
      <c r="DD262" s="62"/>
      <c r="DE262" s="62"/>
      <c r="DF262" s="62"/>
      <c r="DG262" s="62"/>
      <c r="DH262" s="62"/>
      <c r="DI262" s="62"/>
      <c r="DJ262" s="62"/>
      <c r="DK262" s="62"/>
      <c r="DL262" s="62"/>
      <c r="DM262" s="62"/>
      <c r="DN262" s="62"/>
      <c r="DO262" s="62"/>
      <c r="DP262" s="62"/>
      <c r="DQ262" s="62"/>
      <c r="DR262" s="62"/>
      <c r="DS262" s="62"/>
      <c r="DT262" s="62"/>
      <c r="DU262" s="62"/>
      <c r="DV262" s="62"/>
      <c r="DW262" s="62"/>
      <c r="DX262" s="62"/>
      <c r="DY262" s="62"/>
      <c r="DZ262" s="62"/>
      <c r="EA262" s="62"/>
      <c r="EB262" s="62"/>
      <c r="EC262" s="62"/>
      <c r="ED262" s="62"/>
      <c r="EE262" s="62"/>
      <c r="EF262" s="62"/>
      <c r="EG262" s="62"/>
      <c r="EH262" s="62"/>
      <c r="EI262" s="62"/>
      <c r="EJ262" s="62"/>
      <c r="EK262" s="62"/>
      <c r="EL262" s="62"/>
      <c r="EM262" s="62"/>
      <c r="EN262" s="62"/>
      <c r="EO262" s="62"/>
      <c r="EP262" s="62"/>
      <c r="EQ262" s="62"/>
      <c r="ER262" s="62"/>
      <c r="ES262" s="62"/>
      <c r="ET262" s="62"/>
      <c r="EU262" s="62"/>
      <c r="EV262" s="62"/>
      <c r="EW262" s="62"/>
      <c r="EX262" s="62"/>
      <c r="EY262" s="62"/>
      <c r="EZ262" s="62"/>
      <c r="FA262" s="62"/>
      <c r="FB262" s="62"/>
      <c r="FC262" s="62"/>
      <c r="FD262" s="62"/>
      <c r="FE262" s="62"/>
      <c r="FF262" s="62"/>
      <c r="FG262" s="62"/>
      <c r="FH262" s="62"/>
      <c r="FI262" s="62"/>
      <c r="FJ262" s="62"/>
      <c r="FK262" s="62"/>
      <c r="FL262" s="62"/>
      <c r="FM262" s="62"/>
      <c r="FN262" s="62"/>
      <c r="FO262" s="62"/>
      <c r="FP262" s="62"/>
      <c r="FQ262" s="62"/>
      <c r="FR262" s="62"/>
      <c r="FS262" s="62"/>
      <c r="FT262" s="62"/>
      <c r="FU262" s="62"/>
      <c r="FV262" s="62"/>
      <c r="FW262" s="62"/>
      <c r="FX262" s="62"/>
      <c r="FY262" s="62"/>
      <c r="FZ262" s="62"/>
      <c r="GA262" s="62"/>
      <c r="GB262" s="62"/>
      <c r="GC262" s="62"/>
      <c r="GD262" s="62"/>
      <c r="GE262" s="62"/>
      <c r="GF262" s="62"/>
      <c r="GG262" s="62"/>
      <c r="GH262" s="62"/>
      <c r="GI262" s="62"/>
      <c r="GJ262" s="62"/>
      <c r="GK262" s="62"/>
      <c r="GL262" s="62"/>
      <c r="GM262" s="62"/>
      <c r="GN262" s="62"/>
      <c r="GO262" s="62"/>
      <c r="GP262" s="62"/>
      <c r="GQ262" s="62"/>
      <c r="GR262" s="62"/>
      <c r="GS262" s="62"/>
      <c r="GT262" s="62"/>
      <c r="GU262" s="62"/>
      <c r="GV262" s="62"/>
      <c r="GW262" s="62"/>
      <c r="GX262" s="62"/>
      <c r="GY262" s="62"/>
      <c r="GZ262" s="62"/>
      <c r="HA262" s="62"/>
      <c r="HB262" s="62"/>
      <c r="HC262" s="62"/>
      <c r="HD262" s="62"/>
      <c r="HE262" s="62"/>
      <c r="HF262" s="62"/>
      <c r="HG262" s="62"/>
      <c r="HH262" s="62"/>
      <c r="HI262" s="62"/>
      <c r="HJ262" s="62"/>
      <c r="HK262" s="62"/>
      <c r="HL262" s="62"/>
      <c r="HM262" s="62"/>
      <c r="HN262" s="62"/>
      <c r="HO262" s="62"/>
      <c r="HP262" s="62"/>
      <c r="HQ262" s="62"/>
      <c r="HR262" s="62"/>
      <c r="HS262" s="62"/>
      <c r="HT262" s="62"/>
      <c r="HU262" s="62"/>
      <c r="HV262" s="62"/>
      <c r="HW262" s="62"/>
      <c r="HX262" s="62"/>
      <c r="HY262" s="62"/>
      <c r="HZ262" s="62"/>
      <c r="IA262" s="62"/>
      <c r="IB262" s="62"/>
      <c r="IC262" s="62"/>
      <c r="ID262" s="62"/>
      <c r="IE262" s="62"/>
      <c r="IF262" s="62"/>
      <c r="IG262" s="62"/>
      <c r="IH262" s="62"/>
      <c r="II262" s="62"/>
      <c r="IJ262" s="62"/>
      <c r="IK262" s="62"/>
      <c r="IL262" s="62"/>
      <c r="IM262" s="62"/>
      <c r="IN262" s="62"/>
      <c r="IO262" s="62"/>
      <c r="IP262" s="62"/>
      <c r="IQ262" s="62"/>
      <c r="IR262" s="62"/>
    </row>
    <row r="263" spans="1:252" x14ac:dyDescent="0.2">
      <c r="A263" s="62"/>
      <c r="B263" s="62"/>
      <c r="C263" s="62"/>
      <c r="D263" s="62"/>
      <c r="E263" s="62"/>
      <c r="N263" s="98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62"/>
      <c r="BO263" s="62"/>
      <c r="BP263" s="62"/>
      <c r="BQ263" s="62"/>
      <c r="BR263" s="62"/>
      <c r="BS263" s="62"/>
      <c r="BT263" s="62"/>
      <c r="BU263" s="62"/>
      <c r="BV263" s="62"/>
      <c r="BW263" s="62"/>
      <c r="BX263" s="62"/>
      <c r="BY263" s="62"/>
      <c r="BZ263" s="62"/>
      <c r="CA263" s="62"/>
      <c r="CB263" s="62"/>
      <c r="CC263" s="62"/>
      <c r="CD263" s="62"/>
      <c r="CE263" s="62"/>
      <c r="CF263" s="62"/>
      <c r="CG263" s="62"/>
      <c r="CH263" s="62"/>
      <c r="CI263" s="62"/>
      <c r="CJ263" s="62"/>
      <c r="CK263" s="62"/>
      <c r="CL263" s="62"/>
      <c r="CM263" s="62"/>
      <c r="CN263" s="62"/>
      <c r="CO263" s="62"/>
      <c r="CP263" s="62"/>
      <c r="CQ263" s="62"/>
      <c r="CR263" s="62"/>
      <c r="CS263" s="62"/>
      <c r="CT263" s="62"/>
      <c r="CU263" s="62"/>
      <c r="CV263" s="62"/>
      <c r="CW263" s="62"/>
      <c r="CX263" s="62"/>
      <c r="CY263" s="62"/>
      <c r="CZ263" s="62"/>
      <c r="DA263" s="62"/>
      <c r="DB263" s="62"/>
      <c r="DC263" s="62"/>
      <c r="DD263" s="62"/>
      <c r="DE263" s="62"/>
      <c r="DF263" s="62"/>
      <c r="DG263" s="62"/>
      <c r="DH263" s="62"/>
      <c r="DI263" s="62"/>
      <c r="DJ263" s="62"/>
      <c r="DK263" s="62"/>
      <c r="DL263" s="62"/>
      <c r="DM263" s="62"/>
      <c r="DN263" s="62"/>
      <c r="DO263" s="62"/>
      <c r="DP263" s="62"/>
      <c r="DQ263" s="62"/>
      <c r="DR263" s="62"/>
      <c r="DS263" s="62"/>
      <c r="DT263" s="62"/>
      <c r="DU263" s="62"/>
      <c r="DV263" s="62"/>
      <c r="DW263" s="62"/>
      <c r="DX263" s="62"/>
      <c r="DY263" s="62"/>
      <c r="DZ263" s="62"/>
      <c r="EA263" s="62"/>
      <c r="EB263" s="62"/>
      <c r="EC263" s="62"/>
      <c r="ED263" s="62"/>
      <c r="EE263" s="62"/>
      <c r="EF263" s="62"/>
      <c r="EG263" s="62"/>
      <c r="EH263" s="62"/>
      <c r="EI263" s="62"/>
      <c r="EJ263" s="62"/>
      <c r="EK263" s="62"/>
      <c r="EL263" s="62"/>
      <c r="EM263" s="62"/>
      <c r="EN263" s="62"/>
      <c r="EO263" s="62"/>
      <c r="EP263" s="62"/>
      <c r="EQ263" s="62"/>
      <c r="ER263" s="62"/>
      <c r="ES263" s="62"/>
      <c r="ET263" s="62"/>
      <c r="EU263" s="62"/>
      <c r="EV263" s="62"/>
      <c r="EW263" s="62"/>
      <c r="EX263" s="62"/>
      <c r="EY263" s="62"/>
      <c r="EZ263" s="62"/>
      <c r="FA263" s="62"/>
      <c r="FB263" s="62"/>
      <c r="FC263" s="62"/>
      <c r="FD263" s="62"/>
      <c r="FE263" s="62"/>
      <c r="FF263" s="62"/>
      <c r="FG263" s="62"/>
      <c r="FH263" s="62"/>
      <c r="FI263" s="62"/>
      <c r="FJ263" s="62"/>
      <c r="FK263" s="62"/>
      <c r="FL263" s="62"/>
      <c r="FM263" s="62"/>
      <c r="FN263" s="62"/>
      <c r="FO263" s="62"/>
      <c r="FP263" s="62"/>
      <c r="FQ263" s="62"/>
      <c r="FR263" s="62"/>
      <c r="FS263" s="62"/>
      <c r="FT263" s="62"/>
      <c r="FU263" s="62"/>
      <c r="FV263" s="62"/>
      <c r="FW263" s="62"/>
      <c r="FX263" s="62"/>
      <c r="FY263" s="62"/>
      <c r="FZ263" s="62"/>
      <c r="GA263" s="62"/>
      <c r="GB263" s="62"/>
      <c r="GC263" s="62"/>
      <c r="GD263" s="62"/>
      <c r="GE263" s="62"/>
      <c r="GF263" s="62"/>
      <c r="GG263" s="62"/>
      <c r="GH263" s="62"/>
      <c r="GI263" s="62"/>
      <c r="GJ263" s="62"/>
      <c r="GK263" s="62"/>
      <c r="GL263" s="62"/>
      <c r="GM263" s="62"/>
      <c r="GN263" s="62"/>
      <c r="GO263" s="62"/>
      <c r="GP263" s="62"/>
      <c r="GQ263" s="62"/>
      <c r="GR263" s="62"/>
      <c r="GS263" s="62"/>
      <c r="GT263" s="62"/>
      <c r="GU263" s="62"/>
      <c r="GV263" s="62"/>
      <c r="GW263" s="62"/>
      <c r="GX263" s="62"/>
      <c r="GY263" s="62"/>
      <c r="GZ263" s="62"/>
      <c r="HA263" s="62"/>
      <c r="HB263" s="62"/>
      <c r="HC263" s="62"/>
      <c r="HD263" s="62"/>
      <c r="HE263" s="62"/>
      <c r="HF263" s="62"/>
      <c r="HG263" s="62"/>
      <c r="HH263" s="62"/>
      <c r="HI263" s="62"/>
      <c r="HJ263" s="62"/>
      <c r="HK263" s="62"/>
      <c r="HL263" s="62"/>
      <c r="HM263" s="62"/>
      <c r="HN263" s="62"/>
      <c r="HO263" s="62"/>
      <c r="HP263" s="62"/>
      <c r="HQ263" s="62"/>
      <c r="HR263" s="62"/>
      <c r="HS263" s="62"/>
      <c r="HT263" s="62"/>
      <c r="HU263" s="62"/>
      <c r="HV263" s="62"/>
      <c r="HW263" s="62"/>
      <c r="HX263" s="62"/>
      <c r="HY263" s="62"/>
      <c r="HZ263" s="62"/>
      <c r="IA263" s="62"/>
      <c r="IB263" s="62"/>
      <c r="IC263" s="62"/>
      <c r="ID263" s="62"/>
      <c r="IE263" s="62"/>
      <c r="IF263" s="62"/>
      <c r="IG263" s="62"/>
      <c r="IH263" s="62"/>
      <c r="II263" s="62"/>
      <c r="IJ263" s="62"/>
      <c r="IK263" s="62"/>
      <c r="IL263" s="62"/>
      <c r="IM263" s="62"/>
      <c r="IN263" s="62"/>
      <c r="IO263" s="62"/>
      <c r="IP263" s="62"/>
      <c r="IQ263" s="62"/>
      <c r="IR263" s="62"/>
    </row>
    <row r="264" spans="1:252" x14ac:dyDescent="0.2">
      <c r="A264" s="62"/>
      <c r="B264" s="62"/>
      <c r="C264" s="62"/>
      <c r="D264" s="62"/>
      <c r="E264" s="62"/>
      <c r="N264" s="98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  <c r="BB264" s="62"/>
      <c r="BC264" s="62"/>
      <c r="BD264" s="62"/>
      <c r="BE264" s="62"/>
      <c r="BF264" s="62"/>
      <c r="BG264" s="62"/>
      <c r="BH264" s="62"/>
      <c r="BI264" s="62"/>
      <c r="BJ264" s="62"/>
      <c r="BK264" s="62"/>
      <c r="BL264" s="62"/>
      <c r="BM264" s="62"/>
      <c r="BN264" s="62"/>
      <c r="BO264" s="62"/>
      <c r="BP264" s="62"/>
      <c r="BQ264" s="62"/>
      <c r="BR264" s="62"/>
      <c r="BS264" s="62"/>
      <c r="BT264" s="62"/>
      <c r="BU264" s="62"/>
      <c r="BV264" s="62"/>
      <c r="BW264" s="62"/>
      <c r="BX264" s="62"/>
      <c r="BY264" s="62"/>
      <c r="BZ264" s="62"/>
      <c r="CA264" s="62"/>
      <c r="CB264" s="62"/>
      <c r="CC264" s="62"/>
      <c r="CD264" s="62"/>
      <c r="CE264" s="62"/>
      <c r="CF264" s="62"/>
      <c r="CG264" s="62"/>
      <c r="CH264" s="62"/>
      <c r="CI264" s="62"/>
      <c r="CJ264" s="62"/>
      <c r="CK264" s="62"/>
      <c r="CL264" s="62"/>
      <c r="CM264" s="62"/>
      <c r="CN264" s="62"/>
      <c r="CO264" s="62"/>
      <c r="CP264" s="62"/>
      <c r="CQ264" s="62"/>
      <c r="CR264" s="62"/>
      <c r="CS264" s="62"/>
      <c r="CT264" s="62"/>
      <c r="CU264" s="62"/>
      <c r="CV264" s="62"/>
      <c r="CW264" s="62"/>
      <c r="CX264" s="62"/>
      <c r="CY264" s="62"/>
      <c r="CZ264" s="62"/>
      <c r="DA264" s="62"/>
      <c r="DB264" s="62"/>
      <c r="DC264" s="62"/>
      <c r="DD264" s="62"/>
      <c r="DE264" s="62"/>
      <c r="DF264" s="62"/>
      <c r="DG264" s="62"/>
      <c r="DH264" s="62"/>
      <c r="DI264" s="62"/>
      <c r="DJ264" s="62"/>
      <c r="DK264" s="62"/>
      <c r="DL264" s="62"/>
      <c r="DM264" s="62"/>
      <c r="DN264" s="62"/>
      <c r="DO264" s="62"/>
      <c r="DP264" s="62"/>
      <c r="DQ264" s="62"/>
      <c r="DR264" s="62"/>
      <c r="DS264" s="62"/>
      <c r="DT264" s="62"/>
      <c r="DU264" s="62"/>
      <c r="DV264" s="62"/>
      <c r="DW264" s="62"/>
      <c r="DX264" s="62"/>
      <c r="DY264" s="62"/>
      <c r="DZ264" s="62"/>
      <c r="EA264" s="62"/>
      <c r="EB264" s="62"/>
      <c r="EC264" s="62"/>
      <c r="ED264" s="62"/>
      <c r="EE264" s="62"/>
      <c r="EF264" s="62"/>
      <c r="EG264" s="62"/>
      <c r="EH264" s="62"/>
      <c r="EI264" s="62"/>
      <c r="EJ264" s="62"/>
      <c r="EK264" s="62"/>
      <c r="EL264" s="62"/>
      <c r="EM264" s="62"/>
      <c r="EN264" s="62"/>
      <c r="EO264" s="62"/>
      <c r="EP264" s="62"/>
      <c r="EQ264" s="62"/>
      <c r="ER264" s="62"/>
      <c r="ES264" s="62"/>
      <c r="ET264" s="62"/>
      <c r="EU264" s="62"/>
      <c r="EV264" s="62"/>
      <c r="EW264" s="62"/>
      <c r="EX264" s="62"/>
      <c r="EY264" s="62"/>
      <c r="EZ264" s="62"/>
      <c r="FA264" s="62"/>
      <c r="FB264" s="62"/>
      <c r="FC264" s="62"/>
      <c r="FD264" s="62"/>
      <c r="FE264" s="62"/>
      <c r="FF264" s="62"/>
      <c r="FG264" s="62"/>
      <c r="FH264" s="62"/>
      <c r="FI264" s="62"/>
      <c r="FJ264" s="62"/>
      <c r="FK264" s="62"/>
      <c r="FL264" s="62"/>
      <c r="FM264" s="62"/>
      <c r="FN264" s="62"/>
      <c r="FO264" s="62"/>
      <c r="FP264" s="62"/>
      <c r="FQ264" s="62"/>
      <c r="FR264" s="62"/>
      <c r="FS264" s="62"/>
      <c r="FT264" s="62"/>
      <c r="FU264" s="62"/>
      <c r="FV264" s="62"/>
      <c r="FW264" s="62"/>
      <c r="FX264" s="62"/>
      <c r="FY264" s="62"/>
      <c r="FZ264" s="62"/>
      <c r="GA264" s="62"/>
      <c r="GB264" s="62"/>
      <c r="GC264" s="62"/>
      <c r="GD264" s="62"/>
      <c r="GE264" s="62"/>
      <c r="GF264" s="62"/>
      <c r="GG264" s="62"/>
      <c r="GH264" s="62"/>
      <c r="GI264" s="62"/>
      <c r="GJ264" s="62"/>
      <c r="GK264" s="62"/>
      <c r="GL264" s="62"/>
      <c r="GM264" s="62"/>
      <c r="GN264" s="62"/>
      <c r="GO264" s="62"/>
      <c r="GP264" s="62"/>
      <c r="GQ264" s="62"/>
      <c r="GR264" s="62"/>
      <c r="GS264" s="62"/>
      <c r="GT264" s="62"/>
      <c r="GU264" s="62"/>
      <c r="GV264" s="62"/>
      <c r="GW264" s="62"/>
      <c r="GX264" s="62"/>
      <c r="GY264" s="62"/>
      <c r="GZ264" s="62"/>
      <c r="HA264" s="62"/>
      <c r="HB264" s="62"/>
      <c r="HC264" s="62"/>
      <c r="HD264" s="62"/>
      <c r="HE264" s="62"/>
      <c r="HF264" s="62"/>
      <c r="HG264" s="62"/>
      <c r="HH264" s="62"/>
      <c r="HI264" s="62"/>
      <c r="HJ264" s="62"/>
      <c r="HK264" s="62"/>
      <c r="HL264" s="62"/>
      <c r="HM264" s="62"/>
      <c r="HN264" s="62"/>
      <c r="HO264" s="62"/>
      <c r="HP264" s="62"/>
      <c r="HQ264" s="62"/>
      <c r="HR264" s="62"/>
      <c r="HS264" s="62"/>
      <c r="HT264" s="62"/>
      <c r="HU264" s="62"/>
      <c r="HV264" s="62"/>
      <c r="HW264" s="62"/>
      <c r="HX264" s="62"/>
      <c r="HY264" s="62"/>
      <c r="HZ264" s="62"/>
      <c r="IA264" s="62"/>
      <c r="IB264" s="62"/>
      <c r="IC264" s="62"/>
      <c r="ID264" s="62"/>
      <c r="IE264" s="62"/>
      <c r="IF264" s="62"/>
      <c r="IG264" s="62"/>
      <c r="IH264" s="62"/>
      <c r="II264" s="62"/>
      <c r="IJ264" s="62"/>
      <c r="IK264" s="62"/>
      <c r="IL264" s="62"/>
      <c r="IM264" s="62"/>
      <c r="IN264" s="62"/>
      <c r="IO264" s="62"/>
      <c r="IP264" s="62"/>
      <c r="IQ264" s="62"/>
      <c r="IR264" s="62"/>
    </row>
    <row r="265" spans="1:252" x14ac:dyDescent="0.2">
      <c r="A265" s="62"/>
      <c r="B265" s="62"/>
      <c r="C265" s="62"/>
      <c r="D265" s="62"/>
      <c r="E265" s="62"/>
      <c r="N265" s="98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  <c r="BB265" s="62"/>
      <c r="BC265" s="62"/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  <c r="BQ265" s="62"/>
      <c r="BR265" s="62"/>
      <c r="BS265" s="62"/>
      <c r="BT265" s="62"/>
      <c r="BU265" s="62"/>
      <c r="BV265" s="62"/>
      <c r="BW265" s="62"/>
      <c r="BX265" s="62"/>
      <c r="BY265" s="62"/>
      <c r="BZ265" s="62"/>
      <c r="CA265" s="62"/>
      <c r="CB265" s="62"/>
      <c r="CC265" s="62"/>
      <c r="CD265" s="62"/>
      <c r="CE265" s="62"/>
      <c r="CF265" s="62"/>
      <c r="CG265" s="62"/>
      <c r="CH265" s="62"/>
      <c r="CI265" s="62"/>
      <c r="CJ265" s="62"/>
      <c r="CK265" s="62"/>
      <c r="CL265" s="62"/>
      <c r="CM265" s="62"/>
      <c r="CN265" s="62"/>
      <c r="CO265" s="62"/>
      <c r="CP265" s="62"/>
      <c r="CQ265" s="62"/>
      <c r="CR265" s="62"/>
      <c r="CS265" s="62"/>
      <c r="CT265" s="62"/>
      <c r="CU265" s="62"/>
      <c r="CV265" s="62"/>
      <c r="CW265" s="62"/>
      <c r="CX265" s="62"/>
      <c r="CY265" s="62"/>
      <c r="CZ265" s="62"/>
      <c r="DA265" s="62"/>
      <c r="DB265" s="62"/>
      <c r="DC265" s="62"/>
      <c r="DD265" s="62"/>
      <c r="DE265" s="62"/>
      <c r="DF265" s="62"/>
      <c r="DG265" s="62"/>
      <c r="DH265" s="62"/>
      <c r="DI265" s="62"/>
      <c r="DJ265" s="62"/>
      <c r="DK265" s="62"/>
      <c r="DL265" s="62"/>
      <c r="DM265" s="62"/>
      <c r="DN265" s="62"/>
      <c r="DO265" s="62"/>
      <c r="DP265" s="62"/>
      <c r="DQ265" s="62"/>
      <c r="DR265" s="62"/>
      <c r="DS265" s="62"/>
      <c r="DT265" s="62"/>
      <c r="DU265" s="62"/>
      <c r="DV265" s="62"/>
      <c r="DW265" s="62"/>
      <c r="DX265" s="62"/>
      <c r="DY265" s="62"/>
      <c r="DZ265" s="62"/>
      <c r="EA265" s="62"/>
      <c r="EB265" s="62"/>
      <c r="EC265" s="62"/>
      <c r="ED265" s="62"/>
      <c r="EE265" s="62"/>
      <c r="EF265" s="62"/>
      <c r="EG265" s="62"/>
      <c r="EH265" s="62"/>
      <c r="EI265" s="62"/>
      <c r="EJ265" s="62"/>
      <c r="EK265" s="62"/>
      <c r="EL265" s="62"/>
      <c r="EM265" s="62"/>
      <c r="EN265" s="62"/>
      <c r="EO265" s="62"/>
      <c r="EP265" s="62"/>
      <c r="EQ265" s="62"/>
      <c r="ER265" s="62"/>
      <c r="ES265" s="62"/>
      <c r="ET265" s="62"/>
      <c r="EU265" s="62"/>
      <c r="EV265" s="62"/>
      <c r="EW265" s="62"/>
      <c r="EX265" s="62"/>
      <c r="EY265" s="62"/>
      <c r="EZ265" s="62"/>
      <c r="FA265" s="62"/>
      <c r="FB265" s="62"/>
      <c r="FC265" s="62"/>
      <c r="FD265" s="62"/>
      <c r="FE265" s="62"/>
      <c r="FF265" s="62"/>
      <c r="FG265" s="62"/>
      <c r="FH265" s="62"/>
      <c r="FI265" s="62"/>
      <c r="FJ265" s="62"/>
      <c r="FK265" s="62"/>
      <c r="FL265" s="62"/>
      <c r="FM265" s="62"/>
      <c r="FN265" s="62"/>
      <c r="FO265" s="62"/>
      <c r="FP265" s="62"/>
      <c r="FQ265" s="62"/>
      <c r="FR265" s="62"/>
      <c r="FS265" s="62"/>
      <c r="FT265" s="62"/>
      <c r="FU265" s="62"/>
      <c r="FV265" s="62"/>
      <c r="FW265" s="62"/>
      <c r="FX265" s="62"/>
      <c r="FY265" s="62"/>
      <c r="FZ265" s="62"/>
      <c r="GA265" s="62"/>
      <c r="GB265" s="62"/>
      <c r="GC265" s="62"/>
      <c r="GD265" s="62"/>
      <c r="GE265" s="62"/>
      <c r="GF265" s="62"/>
      <c r="GG265" s="62"/>
      <c r="GH265" s="62"/>
      <c r="GI265" s="62"/>
      <c r="GJ265" s="62"/>
      <c r="GK265" s="62"/>
      <c r="GL265" s="62"/>
      <c r="GM265" s="62"/>
      <c r="GN265" s="62"/>
      <c r="GO265" s="62"/>
      <c r="GP265" s="62"/>
      <c r="GQ265" s="62"/>
      <c r="GR265" s="62"/>
      <c r="GS265" s="62"/>
      <c r="GT265" s="62"/>
      <c r="GU265" s="62"/>
      <c r="GV265" s="62"/>
      <c r="GW265" s="62"/>
      <c r="GX265" s="62"/>
      <c r="GY265" s="62"/>
      <c r="GZ265" s="62"/>
      <c r="HA265" s="62"/>
      <c r="HB265" s="62"/>
      <c r="HC265" s="62"/>
      <c r="HD265" s="62"/>
      <c r="HE265" s="62"/>
      <c r="HF265" s="62"/>
      <c r="HG265" s="62"/>
      <c r="HH265" s="62"/>
      <c r="HI265" s="62"/>
      <c r="HJ265" s="62"/>
      <c r="HK265" s="62"/>
      <c r="HL265" s="62"/>
      <c r="HM265" s="62"/>
      <c r="HN265" s="62"/>
      <c r="HO265" s="62"/>
      <c r="HP265" s="62"/>
      <c r="HQ265" s="62"/>
      <c r="HR265" s="62"/>
      <c r="HS265" s="62"/>
      <c r="HT265" s="62"/>
      <c r="HU265" s="62"/>
      <c r="HV265" s="62"/>
      <c r="HW265" s="62"/>
      <c r="HX265" s="62"/>
      <c r="HY265" s="62"/>
      <c r="HZ265" s="62"/>
      <c r="IA265" s="62"/>
      <c r="IB265" s="62"/>
      <c r="IC265" s="62"/>
      <c r="ID265" s="62"/>
      <c r="IE265" s="62"/>
      <c r="IF265" s="62"/>
      <c r="IG265" s="62"/>
      <c r="IH265" s="62"/>
      <c r="II265" s="62"/>
      <c r="IJ265" s="62"/>
      <c r="IK265" s="62"/>
      <c r="IL265" s="62"/>
      <c r="IM265" s="62"/>
      <c r="IN265" s="62"/>
      <c r="IO265" s="62"/>
      <c r="IP265" s="62"/>
      <c r="IQ265" s="62"/>
      <c r="IR265" s="62"/>
    </row>
    <row r="266" spans="1:252" x14ac:dyDescent="0.2">
      <c r="A266" s="62"/>
      <c r="B266" s="62"/>
      <c r="C266" s="62"/>
      <c r="D266" s="62"/>
      <c r="E266" s="62"/>
      <c r="N266" s="98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2"/>
      <c r="BS266" s="62"/>
      <c r="BT266" s="62"/>
      <c r="BU266" s="62"/>
      <c r="BV266" s="62"/>
      <c r="BW266" s="62"/>
      <c r="BX266" s="62"/>
      <c r="BY266" s="62"/>
      <c r="BZ266" s="62"/>
      <c r="CA266" s="62"/>
      <c r="CB266" s="62"/>
      <c r="CC266" s="62"/>
      <c r="CD266" s="62"/>
      <c r="CE266" s="62"/>
      <c r="CF266" s="62"/>
      <c r="CG266" s="62"/>
      <c r="CH266" s="62"/>
      <c r="CI266" s="62"/>
      <c r="CJ266" s="62"/>
      <c r="CK266" s="62"/>
      <c r="CL266" s="62"/>
      <c r="CM266" s="62"/>
      <c r="CN266" s="62"/>
      <c r="CO266" s="62"/>
      <c r="CP266" s="62"/>
      <c r="CQ266" s="62"/>
      <c r="CR266" s="62"/>
      <c r="CS266" s="62"/>
      <c r="CT266" s="62"/>
      <c r="CU266" s="62"/>
      <c r="CV266" s="62"/>
      <c r="CW266" s="62"/>
      <c r="CX266" s="62"/>
      <c r="CY266" s="62"/>
      <c r="CZ266" s="62"/>
      <c r="DA266" s="62"/>
      <c r="DB266" s="62"/>
      <c r="DC266" s="62"/>
      <c r="DD266" s="62"/>
      <c r="DE266" s="62"/>
      <c r="DF266" s="62"/>
      <c r="DG266" s="62"/>
      <c r="DH266" s="62"/>
      <c r="DI266" s="62"/>
      <c r="DJ266" s="62"/>
      <c r="DK266" s="62"/>
      <c r="DL266" s="62"/>
      <c r="DM266" s="62"/>
      <c r="DN266" s="62"/>
      <c r="DO266" s="62"/>
      <c r="DP266" s="62"/>
      <c r="DQ266" s="62"/>
      <c r="DR266" s="62"/>
      <c r="DS266" s="62"/>
      <c r="DT266" s="62"/>
      <c r="DU266" s="62"/>
      <c r="DV266" s="62"/>
      <c r="DW266" s="62"/>
      <c r="DX266" s="62"/>
      <c r="DY266" s="62"/>
      <c r="DZ266" s="62"/>
      <c r="EA266" s="62"/>
      <c r="EB266" s="62"/>
      <c r="EC266" s="62"/>
      <c r="ED266" s="62"/>
      <c r="EE266" s="62"/>
      <c r="EF266" s="62"/>
      <c r="EG266" s="62"/>
      <c r="EH266" s="62"/>
      <c r="EI266" s="62"/>
      <c r="EJ266" s="62"/>
      <c r="EK266" s="62"/>
      <c r="EL266" s="62"/>
      <c r="EM266" s="62"/>
      <c r="EN266" s="62"/>
      <c r="EO266" s="62"/>
      <c r="EP266" s="62"/>
      <c r="EQ266" s="62"/>
      <c r="ER266" s="62"/>
      <c r="ES266" s="62"/>
      <c r="ET266" s="62"/>
      <c r="EU266" s="62"/>
      <c r="EV266" s="62"/>
      <c r="EW266" s="62"/>
      <c r="EX266" s="62"/>
      <c r="EY266" s="62"/>
      <c r="EZ266" s="62"/>
      <c r="FA266" s="62"/>
      <c r="FB266" s="62"/>
      <c r="FC266" s="62"/>
      <c r="FD266" s="62"/>
      <c r="FE266" s="62"/>
      <c r="FF266" s="62"/>
      <c r="FG266" s="62"/>
      <c r="FH266" s="62"/>
      <c r="FI266" s="62"/>
      <c r="FJ266" s="62"/>
      <c r="FK266" s="62"/>
      <c r="FL266" s="62"/>
      <c r="FM266" s="62"/>
      <c r="FN266" s="62"/>
      <c r="FO266" s="62"/>
      <c r="FP266" s="62"/>
      <c r="FQ266" s="62"/>
      <c r="FR266" s="62"/>
      <c r="FS266" s="62"/>
      <c r="FT266" s="62"/>
      <c r="FU266" s="62"/>
      <c r="FV266" s="62"/>
      <c r="FW266" s="62"/>
      <c r="FX266" s="62"/>
      <c r="FY266" s="62"/>
      <c r="FZ266" s="62"/>
      <c r="GA266" s="62"/>
      <c r="GB266" s="62"/>
      <c r="GC266" s="62"/>
      <c r="GD266" s="62"/>
      <c r="GE266" s="62"/>
      <c r="GF266" s="62"/>
      <c r="GG266" s="62"/>
      <c r="GH266" s="62"/>
      <c r="GI266" s="62"/>
      <c r="GJ266" s="62"/>
      <c r="GK266" s="62"/>
      <c r="GL266" s="62"/>
      <c r="GM266" s="62"/>
      <c r="GN266" s="62"/>
      <c r="GO266" s="62"/>
      <c r="GP266" s="62"/>
      <c r="GQ266" s="62"/>
      <c r="GR266" s="62"/>
      <c r="GS266" s="62"/>
      <c r="GT266" s="62"/>
      <c r="GU266" s="62"/>
      <c r="GV266" s="62"/>
      <c r="GW266" s="62"/>
      <c r="GX266" s="62"/>
      <c r="GY266" s="62"/>
      <c r="GZ266" s="62"/>
      <c r="HA266" s="62"/>
      <c r="HB266" s="62"/>
      <c r="HC266" s="62"/>
      <c r="HD266" s="62"/>
      <c r="HE266" s="62"/>
      <c r="HF266" s="62"/>
      <c r="HG266" s="62"/>
      <c r="HH266" s="62"/>
      <c r="HI266" s="62"/>
      <c r="HJ266" s="62"/>
      <c r="HK266" s="62"/>
      <c r="HL266" s="62"/>
      <c r="HM266" s="62"/>
      <c r="HN266" s="62"/>
      <c r="HO266" s="62"/>
      <c r="HP266" s="62"/>
      <c r="HQ266" s="62"/>
      <c r="HR266" s="62"/>
      <c r="HS266" s="62"/>
      <c r="HT266" s="62"/>
      <c r="HU266" s="62"/>
      <c r="HV266" s="62"/>
      <c r="HW266" s="62"/>
      <c r="HX266" s="62"/>
      <c r="HY266" s="62"/>
      <c r="HZ266" s="62"/>
      <c r="IA266" s="62"/>
      <c r="IB266" s="62"/>
      <c r="IC266" s="62"/>
      <c r="ID266" s="62"/>
      <c r="IE266" s="62"/>
      <c r="IF266" s="62"/>
      <c r="IG266" s="62"/>
      <c r="IH266" s="62"/>
      <c r="II266" s="62"/>
      <c r="IJ266" s="62"/>
      <c r="IK266" s="62"/>
      <c r="IL266" s="62"/>
      <c r="IM266" s="62"/>
      <c r="IN266" s="62"/>
      <c r="IO266" s="62"/>
      <c r="IP266" s="62"/>
      <c r="IQ266" s="62"/>
      <c r="IR266" s="62"/>
    </row>
    <row r="267" spans="1:252" x14ac:dyDescent="0.2">
      <c r="A267" s="62"/>
      <c r="B267" s="62"/>
      <c r="C267" s="62"/>
      <c r="D267" s="62"/>
      <c r="E267" s="62"/>
      <c r="N267" s="98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62"/>
      <c r="BU267" s="62"/>
      <c r="BV267" s="62"/>
      <c r="BW267" s="62"/>
      <c r="BX267" s="62"/>
      <c r="BY267" s="62"/>
      <c r="BZ267" s="62"/>
      <c r="CA267" s="62"/>
      <c r="CB267" s="62"/>
      <c r="CC267" s="62"/>
      <c r="CD267" s="62"/>
      <c r="CE267" s="62"/>
      <c r="CF267" s="62"/>
      <c r="CG267" s="62"/>
      <c r="CH267" s="62"/>
      <c r="CI267" s="62"/>
      <c r="CJ267" s="62"/>
      <c r="CK267" s="62"/>
      <c r="CL267" s="62"/>
      <c r="CM267" s="62"/>
      <c r="CN267" s="62"/>
      <c r="CO267" s="62"/>
      <c r="CP267" s="62"/>
      <c r="CQ267" s="62"/>
      <c r="CR267" s="62"/>
      <c r="CS267" s="62"/>
      <c r="CT267" s="62"/>
      <c r="CU267" s="62"/>
      <c r="CV267" s="62"/>
      <c r="CW267" s="62"/>
      <c r="CX267" s="62"/>
      <c r="CY267" s="62"/>
      <c r="CZ267" s="62"/>
      <c r="DA267" s="62"/>
      <c r="DB267" s="62"/>
      <c r="DC267" s="62"/>
      <c r="DD267" s="62"/>
      <c r="DE267" s="62"/>
      <c r="DF267" s="62"/>
      <c r="DG267" s="62"/>
      <c r="DH267" s="62"/>
      <c r="DI267" s="62"/>
      <c r="DJ267" s="62"/>
      <c r="DK267" s="62"/>
      <c r="DL267" s="62"/>
      <c r="DM267" s="62"/>
      <c r="DN267" s="62"/>
      <c r="DO267" s="62"/>
      <c r="DP267" s="62"/>
      <c r="DQ267" s="62"/>
      <c r="DR267" s="62"/>
      <c r="DS267" s="62"/>
      <c r="DT267" s="62"/>
      <c r="DU267" s="62"/>
      <c r="DV267" s="62"/>
      <c r="DW267" s="62"/>
      <c r="DX267" s="62"/>
      <c r="DY267" s="62"/>
      <c r="DZ267" s="62"/>
      <c r="EA267" s="62"/>
      <c r="EB267" s="62"/>
      <c r="EC267" s="62"/>
      <c r="ED267" s="62"/>
      <c r="EE267" s="62"/>
      <c r="EF267" s="62"/>
      <c r="EG267" s="62"/>
      <c r="EH267" s="62"/>
      <c r="EI267" s="62"/>
      <c r="EJ267" s="62"/>
      <c r="EK267" s="62"/>
      <c r="EL267" s="62"/>
      <c r="EM267" s="62"/>
      <c r="EN267" s="62"/>
      <c r="EO267" s="62"/>
      <c r="EP267" s="62"/>
      <c r="EQ267" s="62"/>
      <c r="ER267" s="62"/>
      <c r="ES267" s="62"/>
      <c r="ET267" s="62"/>
      <c r="EU267" s="62"/>
      <c r="EV267" s="62"/>
      <c r="EW267" s="62"/>
      <c r="EX267" s="62"/>
      <c r="EY267" s="62"/>
      <c r="EZ267" s="62"/>
      <c r="FA267" s="62"/>
      <c r="FB267" s="62"/>
      <c r="FC267" s="62"/>
      <c r="FD267" s="62"/>
      <c r="FE267" s="62"/>
      <c r="FF267" s="62"/>
      <c r="FG267" s="62"/>
      <c r="FH267" s="62"/>
      <c r="FI267" s="62"/>
      <c r="FJ267" s="62"/>
      <c r="FK267" s="62"/>
      <c r="FL267" s="62"/>
      <c r="FM267" s="62"/>
      <c r="FN267" s="62"/>
      <c r="FO267" s="62"/>
      <c r="FP267" s="62"/>
      <c r="FQ267" s="62"/>
      <c r="FR267" s="62"/>
      <c r="FS267" s="62"/>
      <c r="FT267" s="62"/>
      <c r="FU267" s="62"/>
      <c r="FV267" s="62"/>
      <c r="FW267" s="62"/>
      <c r="FX267" s="62"/>
      <c r="FY267" s="62"/>
      <c r="FZ267" s="62"/>
      <c r="GA267" s="62"/>
      <c r="GB267" s="62"/>
      <c r="GC267" s="62"/>
      <c r="GD267" s="62"/>
      <c r="GE267" s="62"/>
      <c r="GF267" s="62"/>
      <c r="GG267" s="62"/>
      <c r="GH267" s="62"/>
      <c r="GI267" s="62"/>
      <c r="GJ267" s="62"/>
      <c r="GK267" s="62"/>
      <c r="GL267" s="62"/>
      <c r="GM267" s="62"/>
      <c r="GN267" s="62"/>
      <c r="GO267" s="62"/>
      <c r="GP267" s="62"/>
      <c r="GQ267" s="62"/>
      <c r="GR267" s="62"/>
      <c r="GS267" s="62"/>
      <c r="GT267" s="62"/>
      <c r="GU267" s="62"/>
      <c r="GV267" s="62"/>
      <c r="GW267" s="62"/>
      <c r="GX267" s="62"/>
      <c r="GY267" s="62"/>
      <c r="GZ267" s="62"/>
      <c r="HA267" s="62"/>
      <c r="HB267" s="62"/>
      <c r="HC267" s="62"/>
      <c r="HD267" s="62"/>
      <c r="HE267" s="62"/>
      <c r="HF267" s="62"/>
      <c r="HG267" s="62"/>
      <c r="HH267" s="62"/>
      <c r="HI267" s="62"/>
      <c r="HJ267" s="62"/>
      <c r="HK267" s="62"/>
      <c r="HL267" s="62"/>
      <c r="HM267" s="62"/>
      <c r="HN267" s="62"/>
      <c r="HO267" s="62"/>
      <c r="HP267" s="62"/>
      <c r="HQ267" s="62"/>
      <c r="HR267" s="62"/>
      <c r="HS267" s="62"/>
      <c r="HT267" s="62"/>
      <c r="HU267" s="62"/>
      <c r="HV267" s="62"/>
      <c r="HW267" s="62"/>
      <c r="HX267" s="62"/>
      <c r="HY267" s="62"/>
      <c r="HZ267" s="62"/>
      <c r="IA267" s="62"/>
      <c r="IB267" s="62"/>
      <c r="IC267" s="62"/>
      <c r="ID267" s="62"/>
      <c r="IE267" s="62"/>
      <c r="IF267" s="62"/>
      <c r="IG267" s="62"/>
      <c r="IH267" s="62"/>
      <c r="II267" s="62"/>
      <c r="IJ267" s="62"/>
      <c r="IK267" s="62"/>
      <c r="IL267" s="62"/>
      <c r="IM267" s="62"/>
      <c r="IN267" s="62"/>
      <c r="IO267" s="62"/>
      <c r="IP267" s="62"/>
      <c r="IQ267" s="62"/>
      <c r="IR267" s="62"/>
    </row>
    <row r="268" spans="1:252" ht="15.75" x14ac:dyDescent="0.25">
      <c r="A268" s="62"/>
      <c r="B268" s="62"/>
      <c r="C268" s="62"/>
      <c r="D268" s="62"/>
      <c r="E268" s="62"/>
      <c r="N268" s="9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AZ268" s="62"/>
      <c r="BA268" s="62"/>
      <c r="BB268" s="62"/>
      <c r="BC268" s="62"/>
      <c r="BD268" s="62"/>
      <c r="BE268" s="62"/>
      <c r="BF268" s="62"/>
      <c r="BG268" s="62"/>
      <c r="BH268" s="62"/>
      <c r="BI268" s="62"/>
      <c r="BJ268" s="62"/>
      <c r="BK268" s="62"/>
      <c r="BL268" s="62"/>
      <c r="BM268" s="62"/>
      <c r="BN268" s="62"/>
      <c r="BO268" s="62"/>
      <c r="BP268" s="62"/>
      <c r="BQ268" s="62"/>
      <c r="BR268" s="62"/>
      <c r="BS268" s="62"/>
      <c r="BT268" s="62"/>
      <c r="BU268" s="62"/>
      <c r="BV268" s="62"/>
      <c r="BW268" s="62"/>
      <c r="BX268" s="62"/>
      <c r="BY268" s="62"/>
      <c r="BZ268" s="62"/>
      <c r="CA268" s="62"/>
      <c r="CB268" s="62"/>
      <c r="CC268" s="62"/>
      <c r="CD268" s="62"/>
      <c r="CE268" s="62"/>
      <c r="CF268" s="62"/>
      <c r="CG268" s="62"/>
      <c r="CH268" s="62"/>
      <c r="CI268" s="62"/>
      <c r="CJ268" s="62"/>
      <c r="CK268" s="62"/>
      <c r="CL268" s="62"/>
      <c r="CM268" s="62"/>
      <c r="CN268" s="62"/>
      <c r="CO268" s="62"/>
      <c r="CP268" s="62"/>
      <c r="CQ268" s="62"/>
      <c r="CR268" s="62"/>
      <c r="CS268" s="62"/>
      <c r="CT268" s="62"/>
      <c r="CU268" s="62"/>
      <c r="CV268" s="62"/>
      <c r="CW268" s="62"/>
      <c r="CX268" s="62"/>
      <c r="CY268" s="62"/>
      <c r="CZ268" s="62"/>
      <c r="DA268" s="62"/>
      <c r="DB268" s="62"/>
      <c r="DC268" s="62"/>
      <c r="DD268" s="62"/>
      <c r="DE268" s="62"/>
      <c r="DF268" s="62"/>
      <c r="DG268" s="62"/>
      <c r="DH268" s="62"/>
      <c r="DI268" s="62"/>
      <c r="DJ268" s="62"/>
      <c r="DK268" s="62"/>
      <c r="DL268" s="62"/>
      <c r="DM268" s="62"/>
      <c r="DN268" s="62"/>
      <c r="DO268" s="62"/>
      <c r="DP268" s="62"/>
      <c r="DQ268" s="62"/>
      <c r="DR268" s="62"/>
      <c r="DS268" s="62"/>
      <c r="DT268" s="62"/>
      <c r="DU268" s="62"/>
      <c r="DV268" s="62"/>
      <c r="DW268" s="62"/>
      <c r="DX268" s="62"/>
      <c r="DY268" s="62"/>
      <c r="DZ268" s="62"/>
      <c r="EA268" s="62"/>
      <c r="EB268" s="62"/>
      <c r="EC268" s="62"/>
      <c r="ED268" s="62"/>
      <c r="EE268" s="62"/>
      <c r="EF268" s="62"/>
      <c r="EG268" s="62"/>
      <c r="EH268" s="62"/>
      <c r="EI268" s="62"/>
      <c r="EJ268" s="62"/>
      <c r="EK268" s="62"/>
      <c r="EL268" s="62"/>
      <c r="EM268" s="62"/>
      <c r="EN268" s="62"/>
      <c r="EO268" s="62"/>
      <c r="EP268" s="62"/>
      <c r="EQ268" s="62"/>
      <c r="ER268" s="62"/>
      <c r="ES268" s="62"/>
      <c r="ET268" s="62"/>
      <c r="EU268" s="62"/>
      <c r="EV268" s="62"/>
      <c r="EW268" s="62"/>
      <c r="EX268" s="62"/>
      <c r="EY268" s="62"/>
      <c r="EZ268" s="62"/>
      <c r="FA268" s="62"/>
      <c r="FB268" s="62"/>
      <c r="FC268" s="62"/>
      <c r="FD268" s="62"/>
      <c r="FE268" s="62"/>
      <c r="FF268" s="62"/>
      <c r="FG268" s="62"/>
      <c r="FH268" s="62"/>
      <c r="FI268" s="62"/>
      <c r="FJ268" s="62"/>
      <c r="FK268" s="62"/>
      <c r="FL268" s="62"/>
      <c r="FM268" s="62"/>
      <c r="FN268" s="62"/>
      <c r="FO268" s="62"/>
      <c r="FP268" s="62"/>
      <c r="FQ268" s="62"/>
      <c r="FR268" s="62"/>
      <c r="FS268" s="62"/>
      <c r="FT268" s="62"/>
      <c r="FU268" s="62"/>
      <c r="FV268" s="62"/>
      <c r="FW268" s="62"/>
      <c r="FX268" s="62"/>
      <c r="FY268" s="62"/>
      <c r="FZ268" s="62"/>
      <c r="GA268" s="62"/>
      <c r="GB268" s="62"/>
      <c r="GC268" s="62"/>
      <c r="GD268" s="62"/>
      <c r="GE268" s="62"/>
      <c r="GF268" s="62"/>
      <c r="GG268" s="62"/>
      <c r="GH268" s="62"/>
      <c r="GI268" s="62"/>
      <c r="GJ268" s="62"/>
      <c r="GK268" s="62"/>
      <c r="GL268" s="62"/>
      <c r="GM268" s="62"/>
      <c r="GN268" s="62"/>
      <c r="GO268" s="62"/>
      <c r="GP268" s="62"/>
      <c r="GQ268" s="62"/>
      <c r="GR268" s="62"/>
      <c r="GS268" s="62"/>
      <c r="GT268" s="62"/>
      <c r="GU268" s="62"/>
      <c r="GV268" s="62"/>
      <c r="GW268" s="62"/>
      <c r="GX268" s="62"/>
      <c r="GY268" s="62"/>
      <c r="GZ268" s="62"/>
      <c r="HA268" s="62"/>
      <c r="HB268" s="62"/>
      <c r="HC268" s="62"/>
      <c r="HD268" s="62"/>
      <c r="HE268" s="62"/>
      <c r="HF268" s="62"/>
      <c r="HG268" s="62"/>
      <c r="HH268" s="62"/>
      <c r="HI268" s="62"/>
      <c r="HJ268" s="62"/>
      <c r="HK268" s="62"/>
      <c r="HL268" s="62"/>
      <c r="HM268" s="62"/>
      <c r="HN268" s="62"/>
      <c r="HO268" s="62"/>
      <c r="HP268" s="62"/>
      <c r="HQ268" s="62"/>
      <c r="HR268" s="62"/>
      <c r="HS268" s="62"/>
      <c r="HT268" s="62"/>
      <c r="HU268" s="62"/>
      <c r="HV268" s="62"/>
      <c r="HW268" s="62"/>
      <c r="HX268" s="62"/>
      <c r="HY268" s="62"/>
      <c r="HZ268" s="62"/>
      <c r="IA268" s="62"/>
      <c r="IB268" s="62"/>
      <c r="IC268" s="62"/>
      <c r="ID268" s="62"/>
      <c r="IE268" s="62"/>
      <c r="IF268" s="62"/>
      <c r="IG268" s="62"/>
      <c r="IH268" s="62"/>
      <c r="II268" s="62"/>
      <c r="IJ268" s="62"/>
      <c r="IK268" s="62"/>
      <c r="IL268" s="62"/>
      <c r="IM268" s="62"/>
      <c r="IN268" s="62"/>
      <c r="IO268" s="62"/>
      <c r="IP268" s="62"/>
      <c r="IQ268" s="62"/>
      <c r="IR268" s="62"/>
    </row>
  </sheetData>
  <mergeCells count="8">
    <mergeCell ref="D241:N241"/>
    <mergeCell ref="D242:N242"/>
    <mergeCell ref="B165:N165"/>
    <mergeCell ref="B166:N166"/>
    <mergeCell ref="B3:N3"/>
    <mergeCell ref="B4:N4"/>
    <mergeCell ref="B89:N89"/>
    <mergeCell ref="B90:N90"/>
  </mergeCells>
  <phoneticPr fontId="0" type="noConversion"/>
  <pageMargins left="0.75" right="0.75" top="1" bottom="1" header="0.5" footer="0.5"/>
  <pageSetup scale="16" orientation="portrait" verticalDpi="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194"/>
  <sheetViews>
    <sheetView tabSelected="1" topLeftCell="A115" zoomScale="85" zoomScaleNormal="85" workbookViewId="0">
      <selection activeCell="D156" sqref="D156"/>
    </sheetView>
  </sheetViews>
  <sheetFormatPr defaultRowHeight="12.75" x14ac:dyDescent="0.2"/>
  <cols>
    <col min="2" max="2" width="9.28515625" bestFit="1" customWidth="1"/>
    <col min="3" max="3" width="89" customWidth="1"/>
    <col min="4" max="4" width="8.7109375" style="3" bestFit="1" customWidth="1"/>
    <col min="5" max="6" width="14.5703125" bestFit="1" customWidth="1"/>
    <col min="7" max="7" width="16" style="3" bestFit="1" customWidth="1"/>
    <col min="8" max="8" width="10.85546875" style="3" bestFit="1" customWidth="1"/>
  </cols>
  <sheetData>
    <row r="3" spans="2:8" x14ac:dyDescent="0.2">
      <c r="B3" s="153" t="s">
        <v>445</v>
      </c>
      <c r="C3" s="153"/>
      <c r="D3" s="153"/>
      <c r="E3" s="153"/>
      <c r="F3" s="153"/>
      <c r="G3" s="153"/>
      <c r="H3" s="153"/>
    </row>
    <row r="4" spans="2:8" x14ac:dyDescent="0.2">
      <c r="B4" s="160" t="s">
        <v>456</v>
      </c>
      <c r="C4" s="165"/>
      <c r="D4" s="165"/>
      <c r="E4" s="165"/>
      <c r="F4" s="165"/>
      <c r="G4" s="165"/>
      <c r="H4" s="165"/>
    </row>
    <row r="5" spans="2:8" x14ac:dyDescent="0.2">
      <c r="B5" s="160" t="s">
        <v>457</v>
      </c>
      <c r="C5" s="165"/>
      <c r="D5" s="165"/>
      <c r="E5" s="165"/>
      <c r="F5" s="165"/>
      <c r="G5" s="165"/>
      <c r="H5" s="165"/>
    </row>
    <row r="6" spans="2:8" x14ac:dyDescent="0.2">
      <c r="B6" s="19"/>
      <c r="C6" s="85"/>
      <c r="D6" s="85"/>
      <c r="E6" s="85"/>
      <c r="F6" s="85"/>
      <c r="G6" s="85"/>
      <c r="H6" s="85"/>
    </row>
    <row r="7" spans="2:8" x14ac:dyDescent="0.2">
      <c r="B7" s="161" t="s">
        <v>624</v>
      </c>
      <c r="C7" s="161"/>
      <c r="D7" s="161"/>
      <c r="E7" s="161"/>
      <c r="F7" s="161"/>
      <c r="G7" s="161"/>
      <c r="H7" s="161"/>
    </row>
    <row r="8" spans="2:8" x14ac:dyDescent="0.2">
      <c r="B8" s="153" t="s">
        <v>376</v>
      </c>
      <c r="C8" s="153"/>
      <c r="D8" s="153"/>
      <c r="E8" s="153"/>
      <c r="F8" s="153"/>
      <c r="G8" s="153"/>
      <c r="H8" s="153"/>
    </row>
    <row r="10" spans="2:8" s="3" customFormat="1" x14ac:dyDescent="0.2">
      <c r="B10" s="49"/>
      <c r="C10" s="49"/>
      <c r="D10" s="49" t="s">
        <v>362</v>
      </c>
      <c r="E10" s="49" t="s">
        <v>363</v>
      </c>
      <c r="F10" s="49" t="s">
        <v>364</v>
      </c>
      <c r="G10" s="49" t="s">
        <v>365</v>
      </c>
      <c r="H10" s="49" t="s">
        <v>366</v>
      </c>
    </row>
    <row r="11" spans="2:8" s="3" customFormat="1" ht="13.5" thickBot="1" x14ac:dyDescent="0.25">
      <c r="B11" s="50"/>
      <c r="C11" s="50" t="s">
        <v>367</v>
      </c>
      <c r="D11" s="50" t="s">
        <v>368</v>
      </c>
      <c r="E11" s="50" t="s">
        <v>366</v>
      </c>
      <c r="F11" s="50" t="s">
        <v>366</v>
      </c>
      <c r="G11" s="50" t="s">
        <v>369</v>
      </c>
      <c r="H11" s="50" t="s">
        <v>370</v>
      </c>
    </row>
    <row r="12" spans="2:8" ht="13.5" thickTop="1" x14ac:dyDescent="0.2"/>
    <row r="13" spans="2:8" x14ac:dyDescent="0.2">
      <c r="B13" s="5" t="s">
        <v>371</v>
      </c>
    </row>
    <row r="15" spans="2:8" x14ac:dyDescent="0.2">
      <c r="B15" s="3">
        <v>1</v>
      </c>
      <c r="C15" s="48" t="s">
        <v>598</v>
      </c>
      <c r="D15" s="3">
        <v>1</v>
      </c>
      <c r="E15">
        <v>30000</v>
      </c>
      <c r="F15">
        <f t="shared" ref="F15:F24" si="0">E15*D15</f>
        <v>30000</v>
      </c>
      <c r="G15" s="120" t="s">
        <v>243</v>
      </c>
      <c r="H15" s="120" t="s">
        <v>243</v>
      </c>
    </row>
    <row r="16" spans="2:8" x14ac:dyDescent="0.2">
      <c r="B16" s="3">
        <v>2</v>
      </c>
      <c r="C16" s="48" t="s">
        <v>720</v>
      </c>
      <c r="D16" s="3">
        <v>1</v>
      </c>
      <c r="E16">
        <v>80000</v>
      </c>
      <c r="F16">
        <f t="shared" si="0"/>
        <v>80000</v>
      </c>
      <c r="G16" s="120" t="s">
        <v>243</v>
      </c>
      <c r="H16" s="120" t="s">
        <v>243</v>
      </c>
    </row>
    <row r="17" spans="2:8" x14ac:dyDescent="0.2">
      <c r="B17" s="140">
        <v>3</v>
      </c>
      <c r="C17" s="48" t="s">
        <v>721</v>
      </c>
      <c r="D17" s="3">
        <v>1</v>
      </c>
      <c r="E17">
        <v>70000</v>
      </c>
      <c r="F17">
        <f t="shared" si="0"/>
        <v>70000</v>
      </c>
      <c r="G17" s="3">
        <v>1</v>
      </c>
      <c r="H17" s="3">
        <v>6223</v>
      </c>
    </row>
    <row r="18" spans="2:8" x14ac:dyDescent="0.2">
      <c r="B18" s="140">
        <v>4</v>
      </c>
      <c r="C18" s="48" t="s">
        <v>722</v>
      </c>
      <c r="D18" s="3">
        <v>1</v>
      </c>
      <c r="E18">
        <v>100000</v>
      </c>
      <c r="F18">
        <f t="shared" si="0"/>
        <v>100000</v>
      </c>
      <c r="G18" s="120" t="s">
        <v>243</v>
      </c>
      <c r="H18" s="120" t="s">
        <v>243</v>
      </c>
    </row>
    <row r="19" spans="2:8" x14ac:dyDescent="0.2">
      <c r="B19" s="140">
        <v>5</v>
      </c>
      <c r="C19" s="48" t="s">
        <v>723</v>
      </c>
      <c r="D19" s="140">
        <v>1</v>
      </c>
      <c r="E19">
        <v>200000</v>
      </c>
      <c r="F19">
        <f t="shared" si="0"/>
        <v>200000</v>
      </c>
      <c r="G19" s="120" t="s">
        <v>243</v>
      </c>
      <c r="H19" s="120" t="s">
        <v>243</v>
      </c>
    </row>
    <row r="20" spans="2:8" x14ac:dyDescent="0.2">
      <c r="B20" s="140">
        <v>6</v>
      </c>
      <c r="C20" s="48" t="s">
        <v>724</v>
      </c>
      <c r="D20" s="140">
        <v>1</v>
      </c>
      <c r="E20">
        <v>350000</v>
      </c>
      <c r="F20">
        <f t="shared" si="0"/>
        <v>350000</v>
      </c>
      <c r="G20" s="120" t="s">
        <v>243</v>
      </c>
      <c r="H20" s="120" t="s">
        <v>243</v>
      </c>
    </row>
    <row r="21" spans="2:8" x14ac:dyDescent="0.2">
      <c r="B21" s="140">
        <v>7</v>
      </c>
      <c r="C21" s="48" t="s">
        <v>725</v>
      </c>
      <c r="D21" s="3">
        <v>6</v>
      </c>
      <c r="E21">
        <v>8000</v>
      </c>
      <c r="F21">
        <f t="shared" si="0"/>
        <v>48000</v>
      </c>
      <c r="G21" s="120" t="s">
        <v>243</v>
      </c>
      <c r="H21" s="120" t="s">
        <v>243</v>
      </c>
    </row>
    <row r="22" spans="2:8" x14ac:dyDescent="0.2">
      <c r="B22" s="140">
        <v>8</v>
      </c>
      <c r="C22" s="48" t="s">
        <v>726</v>
      </c>
      <c r="D22" s="3">
        <v>1</v>
      </c>
      <c r="E22">
        <v>100000</v>
      </c>
      <c r="F22">
        <f t="shared" si="0"/>
        <v>100000</v>
      </c>
      <c r="G22" s="120" t="s">
        <v>243</v>
      </c>
      <c r="H22" s="120" t="s">
        <v>243</v>
      </c>
    </row>
    <row r="23" spans="2:8" x14ac:dyDescent="0.2">
      <c r="B23" s="140">
        <v>9</v>
      </c>
      <c r="C23" s="48" t="s">
        <v>727</v>
      </c>
      <c r="D23" s="3">
        <v>10</v>
      </c>
      <c r="E23">
        <v>50000</v>
      </c>
      <c r="F23">
        <f t="shared" si="0"/>
        <v>500000</v>
      </c>
      <c r="G23" s="120">
        <v>2</v>
      </c>
      <c r="H23" s="120">
        <v>7200</v>
      </c>
    </row>
    <row r="24" spans="2:8" x14ac:dyDescent="0.2">
      <c r="B24" s="140">
        <v>10</v>
      </c>
      <c r="C24" s="48" t="s">
        <v>728</v>
      </c>
      <c r="D24" s="3">
        <v>3</v>
      </c>
      <c r="E24">
        <v>10000</v>
      </c>
      <c r="F24" s="8">
        <f t="shared" si="0"/>
        <v>30000</v>
      </c>
      <c r="G24" s="120" t="s">
        <v>243</v>
      </c>
      <c r="H24" s="120" t="s">
        <v>243</v>
      </c>
    </row>
    <row r="26" spans="2:8" x14ac:dyDescent="0.2">
      <c r="E26" s="77" t="s">
        <v>34</v>
      </c>
      <c r="F26" s="5">
        <f>SUM(F15:F24)</f>
        <v>1508000</v>
      </c>
    </row>
    <row r="27" spans="2:8" x14ac:dyDescent="0.2">
      <c r="B27" s="5" t="s">
        <v>372</v>
      </c>
    </row>
    <row r="29" spans="2:8" x14ac:dyDescent="0.2">
      <c r="B29" s="3">
        <v>1</v>
      </c>
      <c r="C29" s="48" t="s">
        <v>597</v>
      </c>
      <c r="D29" s="3">
        <v>2</v>
      </c>
      <c r="E29">
        <v>35000</v>
      </c>
      <c r="F29">
        <f t="shared" ref="F29:F35" si="1">E29*D29</f>
        <v>70000</v>
      </c>
      <c r="G29" s="120">
        <v>5</v>
      </c>
      <c r="H29" s="120">
        <v>25565</v>
      </c>
    </row>
    <row r="30" spans="2:8" x14ac:dyDescent="0.2">
      <c r="B30" s="3">
        <v>2</v>
      </c>
      <c r="C30" s="48" t="s">
        <v>709</v>
      </c>
      <c r="D30" s="3">
        <v>1</v>
      </c>
      <c r="E30">
        <v>15000</v>
      </c>
      <c r="F30">
        <f t="shared" si="1"/>
        <v>15000</v>
      </c>
      <c r="G30" s="120" t="s">
        <v>243</v>
      </c>
      <c r="H30" s="120" t="s">
        <v>243</v>
      </c>
    </row>
    <row r="31" spans="2:8" x14ac:dyDescent="0.2">
      <c r="B31" s="3">
        <v>3</v>
      </c>
      <c r="C31" s="48" t="s">
        <v>710</v>
      </c>
      <c r="D31" s="3">
        <v>1</v>
      </c>
      <c r="E31">
        <v>20000</v>
      </c>
      <c r="F31">
        <f t="shared" si="1"/>
        <v>20000</v>
      </c>
      <c r="G31" s="120">
        <v>1</v>
      </c>
      <c r="H31" s="120">
        <v>23790</v>
      </c>
    </row>
    <row r="32" spans="2:8" x14ac:dyDescent="0.2">
      <c r="B32" s="3">
        <v>4</v>
      </c>
      <c r="C32" s="48" t="s">
        <v>711</v>
      </c>
      <c r="D32" s="3">
        <v>1</v>
      </c>
      <c r="E32">
        <v>100000</v>
      </c>
      <c r="F32">
        <f t="shared" si="1"/>
        <v>100000</v>
      </c>
      <c r="G32" s="120">
        <v>1</v>
      </c>
      <c r="H32" s="120">
        <v>168479</v>
      </c>
    </row>
    <row r="33" spans="2:9" x14ac:dyDescent="0.2">
      <c r="B33" s="3">
        <v>5</v>
      </c>
      <c r="C33" s="48" t="s">
        <v>712</v>
      </c>
      <c r="D33" s="3">
        <v>2</v>
      </c>
      <c r="E33">
        <v>150000</v>
      </c>
      <c r="F33">
        <f t="shared" si="1"/>
        <v>300000</v>
      </c>
      <c r="G33" s="3">
        <v>3</v>
      </c>
      <c r="H33" s="3">
        <v>111938</v>
      </c>
    </row>
    <row r="34" spans="2:9" x14ac:dyDescent="0.2">
      <c r="B34" s="51">
        <v>6</v>
      </c>
      <c r="C34" s="48" t="s">
        <v>734</v>
      </c>
      <c r="D34" s="51">
        <v>2</v>
      </c>
      <c r="E34" s="48">
        <v>40000</v>
      </c>
      <c r="F34">
        <f t="shared" si="1"/>
        <v>80000</v>
      </c>
      <c r="G34" s="120" t="s">
        <v>243</v>
      </c>
      <c r="H34" s="120" t="s">
        <v>243</v>
      </c>
      <c r="I34" s="5"/>
    </row>
    <row r="35" spans="2:9" x14ac:dyDescent="0.2">
      <c r="B35" s="3">
        <v>7</v>
      </c>
      <c r="C35" s="48" t="s">
        <v>713</v>
      </c>
      <c r="D35" s="3">
        <v>1</v>
      </c>
      <c r="E35" s="48">
        <v>10000</v>
      </c>
      <c r="F35" s="8">
        <f t="shared" si="1"/>
        <v>10000</v>
      </c>
      <c r="G35" s="120" t="s">
        <v>243</v>
      </c>
      <c r="H35" s="120" t="s">
        <v>243</v>
      </c>
    </row>
    <row r="36" spans="2:9" x14ac:dyDescent="0.2">
      <c r="B36" s="3"/>
      <c r="C36" s="48"/>
      <c r="F36" s="18"/>
    </row>
    <row r="37" spans="2:9" x14ac:dyDescent="0.2">
      <c r="E37" s="77" t="s">
        <v>34</v>
      </c>
      <c r="F37" s="5">
        <f>SUM(F29:F36)</f>
        <v>595000</v>
      </c>
    </row>
    <row r="38" spans="2:9" x14ac:dyDescent="0.2">
      <c r="B38" s="5" t="s">
        <v>373</v>
      </c>
    </row>
    <row r="40" spans="2:9" x14ac:dyDescent="0.2">
      <c r="B40" s="3">
        <v>1</v>
      </c>
      <c r="C40" s="48" t="s">
        <v>687</v>
      </c>
      <c r="D40" s="3">
        <v>50</v>
      </c>
      <c r="E40">
        <v>50000</v>
      </c>
      <c r="F40">
        <f>E40*D40</f>
        <v>2500000</v>
      </c>
      <c r="G40" s="120">
        <v>3</v>
      </c>
      <c r="H40" s="120">
        <v>33655</v>
      </c>
    </row>
    <row r="41" spans="2:9" x14ac:dyDescent="0.2">
      <c r="B41" s="140">
        <v>2</v>
      </c>
      <c r="C41" s="48" t="s">
        <v>688</v>
      </c>
      <c r="D41" s="140">
        <v>5</v>
      </c>
      <c r="E41">
        <v>20000</v>
      </c>
      <c r="F41">
        <f t="shared" ref="F41:F54" si="2">E41*D41</f>
        <v>100000</v>
      </c>
      <c r="G41" s="120">
        <v>1</v>
      </c>
      <c r="H41" s="120">
        <v>11664</v>
      </c>
    </row>
    <row r="42" spans="2:9" x14ac:dyDescent="0.2">
      <c r="B42" s="140">
        <v>3</v>
      </c>
      <c r="C42" s="48" t="s">
        <v>689</v>
      </c>
      <c r="D42" s="140">
        <v>10</v>
      </c>
      <c r="E42">
        <v>8000</v>
      </c>
      <c r="F42">
        <f t="shared" si="2"/>
        <v>80000</v>
      </c>
      <c r="G42" s="120">
        <v>14</v>
      </c>
      <c r="H42" s="120">
        <v>3996</v>
      </c>
    </row>
    <row r="43" spans="2:9" x14ac:dyDescent="0.2">
      <c r="B43" s="140">
        <v>4</v>
      </c>
      <c r="C43" s="48" t="s">
        <v>690</v>
      </c>
      <c r="D43" s="140">
        <v>10</v>
      </c>
      <c r="E43">
        <v>10000</v>
      </c>
      <c r="F43">
        <f t="shared" si="2"/>
        <v>100000</v>
      </c>
      <c r="G43" s="120">
        <v>28</v>
      </c>
      <c r="H43" s="120">
        <v>5440</v>
      </c>
    </row>
    <row r="44" spans="2:9" x14ac:dyDescent="0.2">
      <c r="B44" s="140">
        <v>5</v>
      </c>
      <c r="C44" s="48" t="s">
        <v>691</v>
      </c>
      <c r="D44" s="140">
        <v>10</v>
      </c>
      <c r="E44">
        <v>3000</v>
      </c>
      <c r="F44">
        <f t="shared" si="2"/>
        <v>30000</v>
      </c>
      <c r="G44" s="120">
        <v>45</v>
      </c>
      <c r="H44" s="120">
        <v>2250</v>
      </c>
    </row>
    <row r="45" spans="2:9" x14ac:dyDescent="0.2">
      <c r="B45" s="140">
        <v>6</v>
      </c>
      <c r="C45" s="48" t="s">
        <v>692</v>
      </c>
      <c r="D45" s="140">
        <v>2</v>
      </c>
      <c r="E45">
        <v>40000</v>
      </c>
      <c r="F45">
        <f t="shared" si="2"/>
        <v>80000</v>
      </c>
      <c r="G45" s="120" t="s">
        <v>243</v>
      </c>
      <c r="H45" s="120" t="s">
        <v>243</v>
      </c>
    </row>
    <row r="46" spans="2:9" x14ac:dyDescent="0.2">
      <c r="B46" s="140">
        <v>7</v>
      </c>
      <c r="C46" s="48" t="s">
        <v>693</v>
      </c>
      <c r="D46" s="140">
        <v>10</v>
      </c>
      <c r="E46">
        <v>80000</v>
      </c>
      <c r="F46">
        <f t="shared" si="2"/>
        <v>800000</v>
      </c>
      <c r="G46" s="120">
        <v>1</v>
      </c>
      <c r="H46" s="120">
        <v>33280</v>
      </c>
    </row>
    <row r="47" spans="2:9" x14ac:dyDescent="0.2">
      <c r="B47" s="140">
        <v>8</v>
      </c>
      <c r="C47" s="48" t="s">
        <v>694</v>
      </c>
      <c r="D47" s="140">
        <v>2</v>
      </c>
      <c r="E47">
        <v>10000</v>
      </c>
      <c r="F47">
        <f t="shared" si="2"/>
        <v>20000</v>
      </c>
      <c r="G47" s="120" t="s">
        <v>243</v>
      </c>
      <c r="H47" s="120" t="s">
        <v>243</v>
      </c>
    </row>
    <row r="48" spans="2:9" x14ac:dyDescent="0.2">
      <c r="B48" s="140">
        <v>9</v>
      </c>
      <c r="C48" s="48" t="s">
        <v>695</v>
      </c>
      <c r="D48" s="140">
        <v>2</v>
      </c>
      <c r="E48">
        <v>20000</v>
      </c>
      <c r="F48">
        <f t="shared" si="2"/>
        <v>40000</v>
      </c>
      <c r="G48" s="120" t="s">
        <v>243</v>
      </c>
      <c r="H48" s="120" t="s">
        <v>243</v>
      </c>
    </row>
    <row r="49" spans="2:8" x14ac:dyDescent="0.2">
      <c r="B49" s="140">
        <v>10</v>
      </c>
      <c r="C49" s="48" t="s">
        <v>696</v>
      </c>
      <c r="D49" s="140">
        <v>2</v>
      </c>
      <c r="E49">
        <v>150000</v>
      </c>
      <c r="F49">
        <f t="shared" si="2"/>
        <v>300000</v>
      </c>
      <c r="G49" s="120" t="s">
        <v>243</v>
      </c>
      <c r="H49" s="120" t="s">
        <v>243</v>
      </c>
    </row>
    <row r="50" spans="2:8" x14ac:dyDescent="0.2">
      <c r="B50" s="140">
        <v>11</v>
      </c>
      <c r="C50" s="48" t="s">
        <v>697</v>
      </c>
      <c r="D50" s="140">
        <v>2</v>
      </c>
      <c r="E50">
        <v>150000</v>
      </c>
      <c r="F50">
        <f t="shared" si="2"/>
        <v>300000</v>
      </c>
      <c r="G50" s="120" t="s">
        <v>243</v>
      </c>
      <c r="H50" s="120" t="s">
        <v>243</v>
      </c>
    </row>
    <row r="51" spans="2:8" x14ac:dyDescent="0.2">
      <c r="B51" s="140">
        <v>12</v>
      </c>
      <c r="C51" s="48" t="s">
        <v>698</v>
      </c>
      <c r="D51" s="140">
        <v>2</v>
      </c>
      <c r="E51">
        <v>30000</v>
      </c>
      <c r="F51">
        <f t="shared" si="2"/>
        <v>60000</v>
      </c>
      <c r="G51" s="120" t="s">
        <v>243</v>
      </c>
      <c r="H51" s="120" t="s">
        <v>243</v>
      </c>
    </row>
    <row r="52" spans="2:8" x14ac:dyDescent="0.2">
      <c r="B52" s="140">
        <v>13</v>
      </c>
      <c r="C52" s="48" t="s">
        <v>699</v>
      </c>
      <c r="D52" s="3">
        <v>5</v>
      </c>
      <c r="E52">
        <v>80000</v>
      </c>
      <c r="F52">
        <f t="shared" si="2"/>
        <v>400000</v>
      </c>
      <c r="G52" s="3">
        <v>1</v>
      </c>
      <c r="H52" s="3">
        <v>65931</v>
      </c>
    </row>
    <row r="53" spans="2:8" x14ac:dyDescent="0.2">
      <c r="B53" s="140">
        <v>14</v>
      </c>
      <c r="C53" s="48" t="s">
        <v>700</v>
      </c>
      <c r="D53" s="3">
        <v>2</v>
      </c>
      <c r="E53">
        <v>50000</v>
      </c>
      <c r="F53">
        <f t="shared" si="2"/>
        <v>100000</v>
      </c>
      <c r="G53" s="120" t="s">
        <v>243</v>
      </c>
      <c r="H53" s="120" t="s">
        <v>243</v>
      </c>
    </row>
    <row r="54" spans="2:8" x14ac:dyDescent="0.2">
      <c r="B54" s="140">
        <v>15</v>
      </c>
      <c r="C54" s="48" t="s">
        <v>701</v>
      </c>
      <c r="D54" s="3">
        <v>1</v>
      </c>
      <c r="E54">
        <v>50000</v>
      </c>
      <c r="F54">
        <f t="shared" si="2"/>
        <v>50000</v>
      </c>
      <c r="G54" s="120" t="s">
        <v>243</v>
      </c>
      <c r="H54" s="120" t="s">
        <v>243</v>
      </c>
    </row>
    <row r="55" spans="2:8" x14ac:dyDescent="0.2">
      <c r="F55" s="8"/>
    </row>
    <row r="56" spans="2:8" x14ac:dyDescent="0.2">
      <c r="E56" s="77" t="s">
        <v>34</v>
      </c>
      <c r="F56" s="5">
        <f>SUM(F40:F55)</f>
        <v>4960000</v>
      </c>
    </row>
    <row r="57" spans="2:8" x14ac:dyDescent="0.2">
      <c r="B57" s="5" t="s">
        <v>599</v>
      </c>
      <c r="C57" s="48"/>
      <c r="D57" s="51"/>
      <c r="E57" s="106"/>
      <c r="F57" s="48"/>
    </row>
    <row r="58" spans="2:8" x14ac:dyDescent="0.2">
      <c r="B58" s="48"/>
      <c r="C58" s="48"/>
      <c r="D58" s="51"/>
      <c r="E58" s="106"/>
      <c r="F58" s="48"/>
    </row>
    <row r="59" spans="2:8" x14ac:dyDescent="0.2">
      <c r="B59" s="51">
        <v>1</v>
      </c>
      <c r="C59" s="48" t="s">
        <v>537</v>
      </c>
      <c r="D59" s="51"/>
      <c r="E59" s="106"/>
      <c r="F59" s="48">
        <v>2000000</v>
      </c>
    </row>
    <row r="60" spans="2:8" x14ac:dyDescent="0.2">
      <c r="B60" s="48"/>
      <c r="C60" s="48"/>
      <c r="D60" s="51"/>
      <c r="E60" s="106"/>
      <c r="F60" s="108"/>
    </row>
    <row r="61" spans="2:8" x14ac:dyDescent="0.2">
      <c r="B61" s="48"/>
      <c r="C61" s="48"/>
      <c r="D61" s="51"/>
      <c r="E61" s="77" t="s">
        <v>34</v>
      </c>
      <c r="F61" s="5">
        <f>SUM(F59:F60)</f>
        <v>2000000</v>
      </c>
    </row>
    <row r="62" spans="2:8" x14ac:dyDescent="0.2">
      <c r="E62" s="5"/>
      <c r="F62" s="5"/>
    </row>
    <row r="63" spans="2:8" x14ac:dyDescent="0.2">
      <c r="B63" s="5" t="s">
        <v>496</v>
      </c>
      <c r="E63" s="5"/>
      <c r="F63" s="5"/>
    </row>
    <row r="64" spans="2:8" x14ac:dyDescent="0.2">
      <c r="E64" s="5"/>
      <c r="F64" s="5"/>
    </row>
    <row r="65" spans="2:8" x14ac:dyDescent="0.2">
      <c r="B65" s="3">
        <v>1</v>
      </c>
      <c r="C65" s="48" t="s">
        <v>534</v>
      </c>
      <c r="D65" s="3">
        <v>2</v>
      </c>
      <c r="E65">
        <v>60000</v>
      </c>
      <c r="F65">
        <f>E65*D65</f>
        <v>120000</v>
      </c>
      <c r="G65" s="3">
        <v>1</v>
      </c>
      <c r="H65" s="3">
        <v>27612</v>
      </c>
    </row>
    <row r="66" spans="2:8" x14ac:dyDescent="0.2">
      <c r="B66" s="140">
        <v>2</v>
      </c>
      <c r="C66" s="48" t="s">
        <v>535</v>
      </c>
      <c r="D66" s="140">
        <v>8</v>
      </c>
      <c r="E66">
        <v>12000</v>
      </c>
      <c r="F66">
        <f t="shared" ref="F66:F76" si="3">E66*D66</f>
        <v>96000</v>
      </c>
      <c r="G66" s="140">
        <v>18</v>
      </c>
      <c r="H66" s="140">
        <v>5000</v>
      </c>
    </row>
    <row r="67" spans="2:8" x14ac:dyDescent="0.2">
      <c r="B67" s="140">
        <v>3</v>
      </c>
      <c r="C67" s="48" t="s">
        <v>536</v>
      </c>
      <c r="D67" s="140">
        <v>6</v>
      </c>
      <c r="E67">
        <v>25000</v>
      </c>
      <c r="F67">
        <f t="shared" si="3"/>
        <v>150000</v>
      </c>
      <c r="G67" s="140">
        <v>8</v>
      </c>
      <c r="H67" s="140">
        <v>10940</v>
      </c>
    </row>
    <row r="68" spans="2:8" x14ac:dyDescent="0.2">
      <c r="B68" s="140">
        <v>4</v>
      </c>
      <c r="C68" s="48" t="s">
        <v>598</v>
      </c>
      <c r="D68" s="140">
        <v>2</v>
      </c>
      <c r="E68">
        <v>40000</v>
      </c>
      <c r="F68">
        <f t="shared" si="3"/>
        <v>80000</v>
      </c>
      <c r="G68" s="140">
        <v>1</v>
      </c>
      <c r="H68" s="140">
        <v>10000</v>
      </c>
    </row>
    <row r="69" spans="2:8" x14ac:dyDescent="0.2">
      <c r="B69" s="140">
        <v>5</v>
      </c>
      <c r="C69" s="48" t="s">
        <v>702</v>
      </c>
      <c r="D69" s="140">
        <v>1</v>
      </c>
      <c r="E69">
        <v>50000</v>
      </c>
      <c r="F69">
        <f t="shared" si="3"/>
        <v>50000</v>
      </c>
      <c r="G69" s="120" t="s">
        <v>243</v>
      </c>
      <c r="H69" s="120" t="s">
        <v>243</v>
      </c>
    </row>
    <row r="70" spans="2:8" x14ac:dyDescent="0.2">
      <c r="B70" s="140">
        <v>6</v>
      </c>
      <c r="C70" s="48" t="s">
        <v>703</v>
      </c>
      <c r="D70" s="140">
        <v>2</v>
      </c>
      <c r="E70">
        <v>20000</v>
      </c>
      <c r="F70">
        <f t="shared" si="3"/>
        <v>40000</v>
      </c>
      <c r="G70" s="120" t="s">
        <v>243</v>
      </c>
      <c r="H70" s="120" t="s">
        <v>243</v>
      </c>
    </row>
    <row r="71" spans="2:8" x14ac:dyDescent="0.2">
      <c r="B71" s="140">
        <v>7</v>
      </c>
      <c r="C71" s="48" t="s">
        <v>704</v>
      </c>
      <c r="D71" s="140">
        <v>1</v>
      </c>
      <c r="E71">
        <v>15000</v>
      </c>
      <c r="F71">
        <f t="shared" si="3"/>
        <v>15000</v>
      </c>
      <c r="G71" s="120" t="s">
        <v>243</v>
      </c>
      <c r="H71" s="120" t="s">
        <v>243</v>
      </c>
    </row>
    <row r="72" spans="2:8" x14ac:dyDescent="0.2">
      <c r="B72" s="140">
        <v>8</v>
      </c>
      <c r="C72" s="48" t="s">
        <v>597</v>
      </c>
      <c r="D72" s="140">
        <v>1</v>
      </c>
      <c r="E72">
        <v>20000</v>
      </c>
      <c r="F72">
        <f t="shared" si="3"/>
        <v>20000</v>
      </c>
      <c r="G72" s="120" t="s">
        <v>243</v>
      </c>
      <c r="H72" s="120" t="s">
        <v>243</v>
      </c>
    </row>
    <row r="73" spans="2:8" x14ac:dyDescent="0.2">
      <c r="B73" s="140">
        <v>9</v>
      </c>
      <c r="C73" s="48" t="s">
        <v>710</v>
      </c>
      <c r="D73" s="140">
        <v>1</v>
      </c>
      <c r="E73">
        <v>30000</v>
      </c>
      <c r="F73">
        <f t="shared" si="3"/>
        <v>30000</v>
      </c>
      <c r="G73" s="120" t="s">
        <v>243</v>
      </c>
      <c r="H73" s="120" t="s">
        <v>243</v>
      </c>
    </row>
    <row r="74" spans="2:8" x14ac:dyDescent="0.2">
      <c r="B74" s="140">
        <v>10</v>
      </c>
      <c r="C74" s="48" t="s">
        <v>705</v>
      </c>
      <c r="D74" s="140">
        <v>40</v>
      </c>
      <c r="E74">
        <v>8000</v>
      </c>
      <c r="F74">
        <f t="shared" si="3"/>
        <v>320000</v>
      </c>
      <c r="G74" s="140">
        <v>9</v>
      </c>
      <c r="H74" s="140">
        <v>8000</v>
      </c>
    </row>
    <row r="75" spans="2:8" x14ac:dyDescent="0.2">
      <c r="B75" s="140">
        <v>11</v>
      </c>
      <c r="C75" s="48" t="s">
        <v>706</v>
      </c>
      <c r="D75" s="140">
        <v>10</v>
      </c>
      <c r="E75">
        <v>25000</v>
      </c>
      <c r="F75">
        <f t="shared" si="3"/>
        <v>250000</v>
      </c>
      <c r="G75" s="140">
        <v>3</v>
      </c>
      <c r="H75" s="140">
        <v>19391</v>
      </c>
    </row>
    <row r="76" spans="2:8" x14ac:dyDescent="0.2">
      <c r="B76" s="140">
        <v>12</v>
      </c>
      <c r="C76" s="48" t="s">
        <v>707</v>
      </c>
      <c r="D76" s="3">
        <v>5</v>
      </c>
      <c r="E76">
        <v>40000</v>
      </c>
      <c r="F76">
        <f t="shared" si="3"/>
        <v>200000</v>
      </c>
      <c r="G76" s="120" t="s">
        <v>243</v>
      </c>
      <c r="H76" s="120" t="s">
        <v>243</v>
      </c>
    </row>
    <row r="77" spans="2:8" x14ac:dyDescent="0.2">
      <c r="B77" s="140">
        <v>13</v>
      </c>
      <c r="C77" s="48" t="s">
        <v>708</v>
      </c>
      <c r="D77" s="3">
        <v>1</v>
      </c>
      <c r="E77">
        <v>15000</v>
      </c>
      <c r="F77">
        <f>E77*D77</f>
        <v>15000</v>
      </c>
      <c r="G77" s="120" t="s">
        <v>243</v>
      </c>
      <c r="H77" s="120" t="s">
        <v>243</v>
      </c>
    </row>
    <row r="78" spans="2:8" x14ac:dyDescent="0.2">
      <c r="E78" s="4"/>
      <c r="F78" s="8"/>
    </row>
    <row r="79" spans="2:8" x14ac:dyDescent="0.2">
      <c r="E79" s="77" t="s">
        <v>34</v>
      </c>
      <c r="F79" s="5">
        <f>SUM(F65:F78)</f>
        <v>1386000</v>
      </c>
    </row>
    <row r="80" spans="2:8" x14ac:dyDescent="0.2">
      <c r="E80" s="77"/>
      <c r="F80" s="5"/>
    </row>
    <row r="81" spans="2:8" x14ac:dyDescent="0.2">
      <c r="E81" s="77"/>
      <c r="F81" s="5"/>
    </row>
    <row r="82" spans="2:8" x14ac:dyDescent="0.2">
      <c r="E82" s="77"/>
      <c r="F82" s="5"/>
    </row>
    <row r="83" spans="2:8" x14ac:dyDescent="0.2">
      <c r="B83" s="5" t="s">
        <v>374</v>
      </c>
      <c r="E83" s="4"/>
    </row>
    <row r="84" spans="2:8" x14ac:dyDescent="0.2">
      <c r="E84" s="4"/>
    </row>
    <row r="85" spans="2:8" x14ac:dyDescent="0.2">
      <c r="B85" s="143">
        <v>1</v>
      </c>
      <c r="C85" t="s">
        <v>729</v>
      </c>
      <c r="D85" s="143">
        <v>3</v>
      </c>
      <c r="E85" s="4">
        <v>300000</v>
      </c>
      <c r="F85">
        <f t="shared" ref="F85:F90" si="4">E85*D85</f>
        <v>900000</v>
      </c>
      <c r="G85" s="84" t="s">
        <v>243</v>
      </c>
      <c r="H85" s="84" t="s">
        <v>243</v>
      </c>
    </row>
    <row r="86" spans="2:8" x14ac:dyDescent="0.2">
      <c r="B86" s="143">
        <v>2</v>
      </c>
      <c r="C86" t="s">
        <v>730</v>
      </c>
      <c r="D86" s="143">
        <v>3</v>
      </c>
      <c r="E86" s="4">
        <v>150000</v>
      </c>
      <c r="F86">
        <f t="shared" si="4"/>
        <v>450000</v>
      </c>
      <c r="G86" s="84" t="s">
        <v>243</v>
      </c>
      <c r="H86" s="84" t="s">
        <v>243</v>
      </c>
    </row>
    <row r="87" spans="2:8" x14ac:dyDescent="0.2">
      <c r="B87" s="143">
        <v>3</v>
      </c>
      <c r="C87" t="s">
        <v>534</v>
      </c>
      <c r="D87" s="143">
        <v>80</v>
      </c>
      <c r="E87" s="4">
        <v>60000</v>
      </c>
      <c r="F87">
        <f t="shared" si="4"/>
        <v>4800000</v>
      </c>
      <c r="G87" s="143">
        <v>22</v>
      </c>
      <c r="H87" s="143">
        <v>850368</v>
      </c>
    </row>
    <row r="88" spans="2:8" x14ac:dyDescent="0.2">
      <c r="B88" s="143">
        <v>4</v>
      </c>
      <c r="C88" t="s">
        <v>731</v>
      </c>
      <c r="D88" s="143">
        <v>1</v>
      </c>
      <c r="E88" s="4">
        <v>100000</v>
      </c>
      <c r="F88">
        <f t="shared" si="4"/>
        <v>100000</v>
      </c>
      <c r="G88" s="84" t="s">
        <v>243</v>
      </c>
      <c r="H88" s="84" t="s">
        <v>243</v>
      </c>
    </row>
    <row r="89" spans="2:8" x14ac:dyDescent="0.2">
      <c r="B89" s="143">
        <v>5</v>
      </c>
      <c r="C89" t="s">
        <v>732</v>
      </c>
      <c r="D89" s="143">
        <v>1</v>
      </c>
      <c r="E89" s="4">
        <v>200000</v>
      </c>
      <c r="F89">
        <f t="shared" si="4"/>
        <v>200000</v>
      </c>
      <c r="G89" s="84" t="s">
        <v>243</v>
      </c>
      <c r="H89" s="84" t="s">
        <v>243</v>
      </c>
    </row>
    <row r="90" spans="2:8" x14ac:dyDescent="0.2">
      <c r="B90" s="143">
        <v>6</v>
      </c>
      <c r="C90" s="48" t="s">
        <v>598</v>
      </c>
      <c r="D90" s="3">
        <v>5</v>
      </c>
      <c r="E90" s="4">
        <v>25000</v>
      </c>
      <c r="F90">
        <f t="shared" si="4"/>
        <v>125000</v>
      </c>
      <c r="G90" s="84" t="s">
        <v>243</v>
      </c>
      <c r="H90" s="84" t="s">
        <v>243</v>
      </c>
    </row>
    <row r="91" spans="2:8" x14ac:dyDescent="0.2">
      <c r="E91" s="4"/>
      <c r="F91" s="8"/>
    </row>
    <row r="92" spans="2:8" x14ac:dyDescent="0.2">
      <c r="E92" s="77" t="s">
        <v>34</v>
      </c>
      <c r="F92" s="5">
        <f>SUM(F84:F91)</f>
        <v>6575000</v>
      </c>
    </row>
    <row r="93" spans="2:8" x14ac:dyDescent="0.2">
      <c r="E93" s="77"/>
      <c r="F93" s="5"/>
    </row>
    <row r="94" spans="2:8" x14ac:dyDescent="0.2">
      <c r="B94" s="5" t="s">
        <v>375</v>
      </c>
      <c r="E94" s="4"/>
    </row>
    <row r="95" spans="2:8" x14ac:dyDescent="0.2">
      <c r="B95" s="5"/>
      <c r="E95" s="4"/>
    </row>
    <row r="96" spans="2:8" x14ac:dyDescent="0.2">
      <c r="B96" s="144">
        <v>1</v>
      </c>
      <c r="C96" t="s">
        <v>749</v>
      </c>
      <c r="D96" s="143">
        <v>1</v>
      </c>
      <c r="E96" s="4">
        <v>40000</v>
      </c>
      <c r="F96">
        <f t="shared" ref="F96:F97" si="5">E96*D96</f>
        <v>40000</v>
      </c>
      <c r="G96" s="84" t="s">
        <v>243</v>
      </c>
      <c r="H96" s="84" t="s">
        <v>243</v>
      </c>
    </row>
    <row r="97" spans="2:8" x14ac:dyDescent="0.2">
      <c r="B97" s="144">
        <v>2</v>
      </c>
      <c r="C97" t="s">
        <v>750</v>
      </c>
      <c r="D97" s="143">
        <v>1</v>
      </c>
      <c r="E97" s="4">
        <v>150000</v>
      </c>
      <c r="F97">
        <f t="shared" si="5"/>
        <v>150000</v>
      </c>
      <c r="G97" s="143">
        <v>1</v>
      </c>
      <c r="H97" s="143"/>
    </row>
    <row r="98" spans="2:8" x14ac:dyDescent="0.2">
      <c r="E98" s="4"/>
      <c r="F98" s="8"/>
    </row>
    <row r="99" spans="2:8" x14ac:dyDescent="0.2">
      <c r="E99" s="77" t="s">
        <v>34</v>
      </c>
      <c r="F99" s="5">
        <f>SUM(F95:F98)</f>
        <v>190000</v>
      </c>
    </row>
    <row r="100" spans="2:8" x14ac:dyDescent="0.2">
      <c r="B100" s="5" t="s">
        <v>503</v>
      </c>
      <c r="E100" s="4"/>
    </row>
    <row r="101" spans="2:8" x14ac:dyDescent="0.2">
      <c r="E101" s="4"/>
    </row>
    <row r="102" spans="2:8" x14ac:dyDescent="0.2">
      <c r="B102" s="3">
        <v>1</v>
      </c>
      <c r="C102" t="s">
        <v>729</v>
      </c>
      <c r="D102" s="3">
        <v>1</v>
      </c>
      <c r="E102" s="4">
        <v>300000</v>
      </c>
      <c r="F102">
        <f>E102*D102</f>
        <v>300000</v>
      </c>
      <c r="G102" s="120" t="s">
        <v>243</v>
      </c>
      <c r="H102" s="120" t="s">
        <v>243</v>
      </c>
    </row>
    <row r="103" spans="2:8" x14ac:dyDescent="0.2">
      <c r="B103" s="3">
        <v>2</v>
      </c>
      <c r="C103" t="s">
        <v>733</v>
      </c>
      <c r="D103" s="3">
        <v>1</v>
      </c>
      <c r="E103" s="4">
        <v>150000</v>
      </c>
      <c r="F103">
        <f>E103*D103</f>
        <v>150000</v>
      </c>
      <c r="G103" s="120" t="s">
        <v>243</v>
      </c>
      <c r="H103" s="120" t="s">
        <v>243</v>
      </c>
    </row>
    <row r="104" spans="2:8" x14ac:dyDescent="0.2">
      <c r="B104" s="3">
        <v>3</v>
      </c>
      <c r="C104" t="s">
        <v>534</v>
      </c>
      <c r="D104" s="3">
        <v>10</v>
      </c>
      <c r="E104" s="4">
        <v>60000</v>
      </c>
      <c r="F104">
        <f>E104*D104</f>
        <v>600000</v>
      </c>
      <c r="G104" s="120">
        <v>10</v>
      </c>
      <c r="H104" s="120">
        <v>390087</v>
      </c>
    </row>
    <row r="105" spans="2:8" x14ac:dyDescent="0.2">
      <c r="B105" s="3">
        <v>4</v>
      </c>
      <c r="C105" t="s">
        <v>731</v>
      </c>
      <c r="D105" s="3">
        <v>1</v>
      </c>
      <c r="E105" s="4">
        <v>100000</v>
      </c>
      <c r="F105">
        <f>E105*D105</f>
        <v>100000</v>
      </c>
      <c r="G105" s="120" t="s">
        <v>243</v>
      </c>
      <c r="H105" s="120" t="s">
        <v>243</v>
      </c>
    </row>
    <row r="106" spans="2:8" x14ac:dyDescent="0.2">
      <c r="E106" s="4"/>
      <c r="F106" s="8"/>
    </row>
    <row r="107" spans="2:8" x14ac:dyDescent="0.2">
      <c r="C107" s="48"/>
      <c r="E107" s="77" t="s">
        <v>34</v>
      </c>
      <c r="F107" s="5">
        <f>SUM(F102:F106)</f>
        <v>1150000</v>
      </c>
    </row>
    <row r="108" spans="2:8" x14ac:dyDescent="0.2">
      <c r="E108" s="4"/>
    </row>
    <row r="109" spans="2:8" x14ac:dyDescent="0.2">
      <c r="B109" s="5" t="s">
        <v>493</v>
      </c>
    </row>
    <row r="110" spans="2:8" x14ac:dyDescent="0.2">
      <c r="B110" s="5"/>
    </row>
    <row r="111" spans="2:8" x14ac:dyDescent="0.2">
      <c r="B111" s="3">
        <v>1</v>
      </c>
      <c r="C111" s="152" t="s">
        <v>739</v>
      </c>
      <c r="D111" s="150">
        <v>1</v>
      </c>
      <c r="E111" s="151">
        <v>60000</v>
      </c>
      <c r="F111" s="151">
        <f>E111*D111</f>
        <v>60000</v>
      </c>
      <c r="G111" s="150">
        <v>7</v>
      </c>
      <c r="H111" s="150">
        <v>309743</v>
      </c>
    </row>
    <row r="112" spans="2:8" x14ac:dyDescent="0.2">
      <c r="B112" s="143">
        <v>2</v>
      </c>
      <c r="C112" s="152" t="s">
        <v>740</v>
      </c>
      <c r="D112" s="150">
        <v>5</v>
      </c>
      <c r="E112" s="151">
        <v>20000</v>
      </c>
      <c r="F112" s="151">
        <f t="shared" ref="F112:F119" si="6">E112*D112</f>
        <v>100000</v>
      </c>
      <c r="G112" s="150">
        <v>13</v>
      </c>
      <c r="H112" s="150">
        <v>66000</v>
      </c>
    </row>
    <row r="113" spans="2:8" x14ac:dyDescent="0.2">
      <c r="B113" s="143">
        <v>3</v>
      </c>
      <c r="C113" s="152" t="s">
        <v>597</v>
      </c>
      <c r="D113" s="150">
        <v>1</v>
      </c>
      <c r="E113" s="151">
        <v>20000</v>
      </c>
      <c r="F113" s="151">
        <f t="shared" si="6"/>
        <v>20000</v>
      </c>
      <c r="G113" s="150" t="s">
        <v>243</v>
      </c>
      <c r="H113" s="150" t="s">
        <v>243</v>
      </c>
    </row>
    <row r="114" spans="2:8" x14ac:dyDescent="0.2">
      <c r="B114" s="143">
        <v>4</v>
      </c>
      <c r="C114" s="152" t="s">
        <v>741</v>
      </c>
      <c r="D114" s="150">
        <v>1</v>
      </c>
      <c r="E114" s="151">
        <v>10000</v>
      </c>
      <c r="F114" s="151">
        <f t="shared" si="6"/>
        <v>10000</v>
      </c>
      <c r="G114" s="150" t="s">
        <v>243</v>
      </c>
      <c r="H114" s="150" t="s">
        <v>243</v>
      </c>
    </row>
    <row r="115" spans="2:8" x14ac:dyDescent="0.2">
      <c r="B115" s="143">
        <v>5</v>
      </c>
      <c r="C115" s="152" t="s">
        <v>598</v>
      </c>
      <c r="D115" s="150">
        <v>1</v>
      </c>
      <c r="E115" s="151">
        <v>35000</v>
      </c>
      <c r="F115" s="151">
        <f t="shared" si="6"/>
        <v>35000</v>
      </c>
      <c r="G115" s="150">
        <v>3</v>
      </c>
      <c r="H115" s="150">
        <v>56991</v>
      </c>
    </row>
    <row r="116" spans="2:8" x14ac:dyDescent="0.2">
      <c r="B116" s="143">
        <v>6</v>
      </c>
      <c r="C116" s="152" t="s">
        <v>742</v>
      </c>
      <c r="D116" s="150">
        <v>4</v>
      </c>
      <c r="E116" s="151">
        <v>25000</v>
      </c>
      <c r="F116" s="151">
        <f t="shared" si="6"/>
        <v>100000</v>
      </c>
      <c r="G116" s="150">
        <v>8</v>
      </c>
      <c r="H116" s="150">
        <v>28112</v>
      </c>
    </row>
    <row r="117" spans="2:8" x14ac:dyDescent="0.2">
      <c r="B117" s="143">
        <v>7</v>
      </c>
      <c r="C117" s="152" t="s">
        <v>743</v>
      </c>
      <c r="D117" s="150">
        <v>8</v>
      </c>
      <c r="E117" s="151">
        <v>20000</v>
      </c>
      <c r="F117" s="151">
        <f t="shared" si="6"/>
        <v>160000</v>
      </c>
      <c r="G117" s="150" t="s">
        <v>243</v>
      </c>
      <c r="H117" s="150" t="s">
        <v>243</v>
      </c>
    </row>
    <row r="118" spans="2:8" x14ac:dyDescent="0.2">
      <c r="B118" s="3">
        <v>8</v>
      </c>
      <c r="C118" s="152" t="s">
        <v>744</v>
      </c>
      <c r="D118" s="150">
        <v>2</v>
      </c>
      <c r="E118" s="151">
        <v>7500</v>
      </c>
      <c r="F118" s="151">
        <f t="shared" si="6"/>
        <v>15000</v>
      </c>
      <c r="G118" s="150">
        <v>1</v>
      </c>
      <c r="H118" s="150">
        <v>8000</v>
      </c>
    </row>
    <row r="119" spans="2:8" x14ac:dyDescent="0.2">
      <c r="B119" s="3">
        <v>9</v>
      </c>
      <c r="C119" s="152" t="s">
        <v>747</v>
      </c>
      <c r="D119" s="150">
        <v>1</v>
      </c>
      <c r="E119" s="151">
        <v>70000</v>
      </c>
      <c r="F119" s="151">
        <f t="shared" si="6"/>
        <v>70000</v>
      </c>
      <c r="G119" s="150">
        <v>4</v>
      </c>
      <c r="H119" s="150">
        <v>350000</v>
      </c>
    </row>
    <row r="120" spans="2:8" x14ac:dyDescent="0.2">
      <c r="B120" s="3">
        <v>10</v>
      </c>
      <c r="C120" s="152" t="s">
        <v>746</v>
      </c>
      <c r="D120" s="150"/>
      <c r="E120" s="151"/>
      <c r="F120" s="8">
        <v>2500000</v>
      </c>
      <c r="G120" s="150"/>
      <c r="H120" s="150"/>
    </row>
    <row r="121" spans="2:8" x14ac:dyDescent="0.2">
      <c r="B121" s="3"/>
      <c r="C121" s="48"/>
      <c r="E121" s="4"/>
      <c r="F121" s="18"/>
    </row>
    <row r="122" spans="2:8" x14ac:dyDescent="0.2">
      <c r="E122" s="77" t="s">
        <v>34</v>
      </c>
      <c r="F122" s="5">
        <f>SUM(F111:F120)</f>
        <v>3070000</v>
      </c>
    </row>
    <row r="123" spans="2:8" x14ac:dyDescent="0.2">
      <c r="E123" s="77"/>
      <c r="F123" s="5"/>
    </row>
    <row r="124" spans="2:8" x14ac:dyDescent="0.2">
      <c r="E124" s="77"/>
      <c r="F124" s="5"/>
    </row>
    <row r="125" spans="2:8" x14ac:dyDescent="0.2">
      <c r="B125" s="5" t="s">
        <v>494</v>
      </c>
      <c r="E125" s="4"/>
    </row>
    <row r="126" spans="2:8" x14ac:dyDescent="0.2">
      <c r="B126" s="5"/>
      <c r="E126" s="4"/>
    </row>
    <row r="127" spans="2:8" x14ac:dyDescent="0.2">
      <c r="B127" s="143">
        <v>1</v>
      </c>
      <c r="C127" s="148" t="s">
        <v>738</v>
      </c>
      <c r="D127" s="150">
        <v>1</v>
      </c>
      <c r="E127" s="151">
        <v>95000</v>
      </c>
      <c r="F127">
        <f t="shared" ref="F127:F134" si="7">E127*D127</f>
        <v>95000</v>
      </c>
      <c r="G127" s="150" t="s">
        <v>243</v>
      </c>
      <c r="H127" s="150" t="s">
        <v>243</v>
      </c>
    </row>
    <row r="128" spans="2:8" x14ac:dyDescent="0.2">
      <c r="B128" s="143">
        <v>2</v>
      </c>
      <c r="C128" s="149" t="s">
        <v>534</v>
      </c>
      <c r="D128" s="150">
        <v>1</v>
      </c>
      <c r="E128" s="151">
        <v>60000</v>
      </c>
      <c r="F128">
        <f t="shared" si="7"/>
        <v>60000</v>
      </c>
      <c r="G128" s="150">
        <v>8</v>
      </c>
      <c r="H128" s="150">
        <v>365636</v>
      </c>
    </row>
    <row r="129" spans="2:8" x14ac:dyDescent="0.2">
      <c r="B129" s="143">
        <v>3</v>
      </c>
      <c r="C129" s="149" t="s">
        <v>740</v>
      </c>
      <c r="D129" s="150">
        <v>5</v>
      </c>
      <c r="E129" s="151">
        <v>20000</v>
      </c>
      <c r="F129">
        <f t="shared" si="7"/>
        <v>100000</v>
      </c>
      <c r="G129" s="150">
        <v>6</v>
      </c>
      <c r="H129" s="150">
        <v>28000</v>
      </c>
    </row>
    <row r="130" spans="2:8" x14ac:dyDescent="0.2">
      <c r="B130" s="143">
        <v>4</v>
      </c>
      <c r="C130" s="149" t="s">
        <v>741</v>
      </c>
      <c r="D130" s="150">
        <v>1</v>
      </c>
      <c r="E130" s="151">
        <v>10000</v>
      </c>
      <c r="F130">
        <f t="shared" si="7"/>
        <v>10000</v>
      </c>
      <c r="G130" s="150" t="s">
        <v>243</v>
      </c>
      <c r="H130" s="150" t="s">
        <v>243</v>
      </c>
    </row>
    <row r="131" spans="2:8" x14ac:dyDescent="0.2">
      <c r="B131" s="143">
        <v>5</v>
      </c>
      <c r="C131" s="149" t="s">
        <v>598</v>
      </c>
      <c r="D131" s="150">
        <v>2</v>
      </c>
      <c r="E131" s="151">
        <v>35000</v>
      </c>
      <c r="F131">
        <f t="shared" si="7"/>
        <v>70000</v>
      </c>
      <c r="G131" s="150">
        <v>2</v>
      </c>
      <c r="H131" s="150">
        <v>55000</v>
      </c>
    </row>
    <row r="132" spans="2:8" x14ac:dyDescent="0.2">
      <c r="B132" s="143">
        <v>6</v>
      </c>
      <c r="C132" s="149" t="s">
        <v>710</v>
      </c>
      <c r="D132" s="150">
        <v>1</v>
      </c>
      <c r="E132" s="151">
        <v>25000</v>
      </c>
      <c r="F132">
        <f t="shared" si="7"/>
        <v>25000</v>
      </c>
      <c r="G132" s="150" t="s">
        <v>243</v>
      </c>
      <c r="H132" s="150" t="s">
        <v>243</v>
      </c>
    </row>
    <row r="133" spans="2:8" x14ac:dyDescent="0.2">
      <c r="B133" s="143">
        <v>7</v>
      </c>
      <c r="C133" s="149" t="s">
        <v>742</v>
      </c>
      <c r="D133" s="150">
        <v>4</v>
      </c>
      <c r="E133" s="151">
        <v>22000</v>
      </c>
      <c r="F133">
        <f t="shared" si="7"/>
        <v>88000</v>
      </c>
      <c r="G133" s="150">
        <v>5</v>
      </c>
      <c r="H133" s="150">
        <v>20000</v>
      </c>
    </row>
    <row r="134" spans="2:8" x14ac:dyDescent="0.2">
      <c r="B134" s="143">
        <v>8</v>
      </c>
      <c r="C134" s="149" t="s">
        <v>743</v>
      </c>
      <c r="D134" s="150">
        <v>8</v>
      </c>
      <c r="E134" s="151">
        <v>7500</v>
      </c>
      <c r="F134">
        <f t="shared" si="7"/>
        <v>60000</v>
      </c>
      <c r="G134" s="150">
        <v>18</v>
      </c>
      <c r="H134" s="150">
        <v>18400</v>
      </c>
    </row>
    <row r="135" spans="2:8" x14ac:dyDescent="0.2">
      <c r="B135" s="3">
        <v>9</v>
      </c>
      <c r="C135" s="149" t="s">
        <v>744</v>
      </c>
      <c r="D135" s="150">
        <v>2</v>
      </c>
      <c r="E135" s="151">
        <v>20000</v>
      </c>
      <c r="F135">
        <f>E135*D135</f>
        <v>40000</v>
      </c>
      <c r="G135" s="150">
        <v>3</v>
      </c>
      <c r="H135" s="150">
        <v>19000</v>
      </c>
    </row>
    <row r="136" spans="2:8" x14ac:dyDescent="0.2">
      <c r="B136" s="3">
        <v>10</v>
      </c>
      <c r="C136" s="149" t="s">
        <v>745</v>
      </c>
      <c r="D136" s="150">
        <v>1</v>
      </c>
      <c r="E136" s="151">
        <v>250000</v>
      </c>
      <c r="F136">
        <f>E136*D136</f>
        <v>250000</v>
      </c>
      <c r="G136" s="150" t="s">
        <v>243</v>
      </c>
      <c r="H136" s="150" t="s">
        <v>243</v>
      </c>
    </row>
    <row r="137" spans="2:8" ht="12.75" customHeight="1" x14ac:dyDescent="0.2">
      <c r="B137" s="3">
        <v>11</v>
      </c>
      <c r="C137" s="149" t="s">
        <v>746</v>
      </c>
      <c r="E137" s="4"/>
      <c r="F137" s="8">
        <v>2500000</v>
      </c>
      <c r="G137" s="150"/>
      <c r="H137" s="150"/>
    </row>
    <row r="138" spans="2:8" ht="12.75" customHeight="1" x14ac:dyDescent="0.2">
      <c r="B138" s="145"/>
      <c r="C138" s="149"/>
      <c r="D138" s="145"/>
      <c r="E138" s="4"/>
      <c r="F138" s="18"/>
      <c r="G138" s="145"/>
      <c r="H138" s="145"/>
    </row>
    <row r="139" spans="2:8" ht="12.75" customHeight="1" x14ac:dyDescent="0.2">
      <c r="C139" s="147"/>
      <c r="E139" s="77" t="s">
        <v>34</v>
      </c>
      <c r="F139" s="5">
        <f>SUM(F127:F137)</f>
        <v>3298000</v>
      </c>
    </row>
    <row r="140" spans="2:8" x14ac:dyDescent="0.2">
      <c r="E140" s="5"/>
      <c r="F140" s="5"/>
    </row>
    <row r="141" spans="2:8" x14ac:dyDescent="0.2">
      <c r="B141" s="10" t="s">
        <v>495</v>
      </c>
    </row>
    <row r="142" spans="2:8" x14ac:dyDescent="0.2">
      <c r="B142" s="5"/>
    </row>
    <row r="143" spans="2:8" x14ac:dyDescent="0.2">
      <c r="B143" s="51">
        <v>1</v>
      </c>
      <c r="C143" s="48" t="s">
        <v>680</v>
      </c>
      <c r="D143" s="3">
        <v>15</v>
      </c>
      <c r="E143">
        <v>22500</v>
      </c>
      <c r="F143">
        <f t="shared" ref="F143:F149" si="8">E143*D143</f>
        <v>337500</v>
      </c>
      <c r="G143" s="120">
        <v>30</v>
      </c>
      <c r="H143" s="3">
        <v>316615</v>
      </c>
    </row>
    <row r="144" spans="2:8" x14ac:dyDescent="0.2">
      <c r="B144" s="51">
        <v>2</v>
      </c>
      <c r="C144" s="48" t="s">
        <v>681</v>
      </c>
      <c r="D144" s="3">
        <v>1</v>
      </c>
      <c r="E144">
        <v>96000</v>
      </c>
      <c r="F144">
        <f t="shared" si="8"/>
        <v>96000</v>
      </c>
      <c r="G144" s="120" t="s">
        <v>243</v>
      </c>
      <c r="H144" s="120" t="s">
        <v>243</v>
      </c>
    </row>
    <row r="145" spans="2:8" x14ac:dyDescent="0.2">
      <c r="B145" s="142">
        <v>3</v>
      </c>
      <c r="C145" s="48" t="s">
        <v>682</v>
      </c>
      <c r="D145" s="140">
        <v>2</v>
      </c>
      <c r="E145">
        <v>72000</v>
      </c>
      <c r="F145">
        <f t="shared" si="8"/>
        <v>144000</v>
      </c>
      <c r="G145" s="120" t="s">
        <v>243</v>
      </c>
      <c r="H145" s="120" t="s">
        <v>243</v>
      </c>
    </row>
    <row r="146" spans="2:8" x14ac:dyDescent="0.2">
      <c r="B146" s="142">
        <v>4</v>
      </c>
      <c r="C146" s="48" t="s">
        <v>683</v>
      </c>
      <c r="D146" s="3">
        <v>1</v>
      </c>
      <c r="E146">
        <v>335000</v>
      </c>
      <c r="F146">
        <f t="shared" si="8"/>
        <v>335000</v>
      </c>
      <c r="G146" s="3">
        <v>1</v>
      </c>
      <c r="H146" s="3">
        <v>192375</v>
      </c>
    </row>
    <row r="147" spans="2:8" x14ac:dyDescent="0.2">
      <c r="B147" s="142">
        <v>5</v>
      </c>
      <c r="C147" s="48" t="s">
        <v>684</v>
      </c>
      <c r="D147" s="3">
        <v>1</v>
      </c>
      <c r="E147">
        <v>70000</v>
      </c>
      <c r="F147">
        <f t="shared" si="8"/>
        <v>70000</v>
      </c>
      <c r="G147" s="120">
        <v>1</v>
      </c>
      <c r="H147" s="3">
        <v>29500</v>
      </c>
    </row>
    <row r="148" spans="2:8" x14ac:dyDescent="0.2">
      <c r="B148" s="142">
        <v>6</v>
      </c>
      <c r="C148" s="48" t="s">
        <v>685</v>
      </c>
      <c r="D148" s="3">
        <v>1</v>
      </c>
      <c r="E148">
        <v>92000</v>
      </c>
      <c r="F148">
        <f t="shared" si="8"/>
        <v>92000</v>
      </c>
      <c r="G148" s="120">
        <v>1</v>
      </c>
      <c r="H148" s="120">
        <v>58432</v>
      </c>
    </row>
    <row r="149" spans="2:8" x14ac:dyDescent="0.2">
      <c r="B149" s="142">
        <v>7</v>
      </c>
      <c r="C149" s="48" t="s">
        <v>686</v>
      </c>
      <c r="D149" s="3">
        <v>2</v>
      </c>
      <c r="E149">
        <v>68000</v>
      </c>
      <c r="F149" s="8">
        <f t="shared" si="8"/>
        <v>136000</v>
      </c>
      <c r="G149" s="120" t="s">
        <v>243</v>
      </c>
      <c r="H149" s="120" t="s">
        <v>243</v>
      </c>
    </row>
    <row r="150" spans="2:8" x14ac:dyDescent="0.2">
      <c r="C150" s="48"/>
      <c r="F150" s="18"/>
    </row>
    <row r="151" spans="2:8" x14ac:dyDescent="0.2">
      <c r="E151" s="77" t="s">
        <v>34</v>
      </c>
      <c r="F151" s="5">
        <f>SUM(F143:F149)</f>
        <v>1210500</v>
      </c>
    </row>
    <row r="152" spans="2:8" x14ac:dyDescent="0.2">
      <c r="D152" s="140"/>
      <c r="E152" s="77"/>
      <c r="F152" s="5"/>
      <c r="G152" s="140"/>
      <c r="H152" s="140"/>
    </row>
    <row r="153" spans="2:8" x14ac:dyDescent="0.2">
      <c r="D153" s="140"/>
      <c r="E153" s="77"/>
      <c r="F153" s="5"/>
      <c r="G153" s="140"/>
      <c r="H153" s="140"/>
    </row>
    <row r="154" spans="2:8" x14ac:dyDescent="0.2">
      <c r="B154" s="10" t="s">
        <v>714</v>
      </c>
      <c r="D154" s="140"/>
      <c r="G154" s="140"/>
      <c r="H154" s="140"/>
    </row>
    <row r="155" spans="2:8" x14ac:dyDescent="0.2">
      <c r="B155" s="5"/>
      <c r="D155" s="140"/>
      <c r="G155" s="140"/>
      <c r="H155" s="140"/>
    </row>
    <row r="156" spans="2:8" x14ac:dyDescent="0.2">
      <c r="B156" s="142">
        <v>1</v>
      </c>
      <c r="C156" s="48" t="s">
        <v>715</v>
      </c>
      <c r="D156" s="140">
        <v>1</v>
      </c>
      <c r="E156">
        <v>70000</v>
      </c>
      <c r="F156">
        <f t="shared" ref="F156:F161" si="9">E156*D156</f>
        <v>70000</v>
      </c>
      <c r="G156" s="120" t="s">
        <v>243</v>
      </c>
      <c r="H156" s="120" t="s">
        <v>243</v>
      </c>
    </row>
    <row r="157" spans="2:8" x14ac:dyDescent="0.2">
      <c r="B157" s="142">
        <v>2</v>
      </c>
      <c r="C157" s="48" t="s">
        <v>716</v>
      </c>
      <c r="D157" s="140">
        <v>1</v>
      </c>
      <c r="E157">
        <v>500000</v>
      </c>
      <c r="F157">
        <f t="shared" si="9"/>
        <v>500000</v>
      </c>
      <c r="G157" s="120" t="s">
        <v>243</v>
      </c>
      <c r="H157" s="120" t="s">
        <v>243</v>
      </c>
    </row>
    <row r="158" spans="2:8" x14ac:dyDescent="0.2">
      <c r="B158" s="142">
        <v>3</v>
      </c>
      <c r="C158" s="48" t="s">
        <v>710</v>
      </c>
      <c r="D158" s="140">
        <v>1</v>
      </c>
      <c r="E158">
        <v>15000</v>
      </c>
      <c r="F158">
        <f t="shared" si="9"/>
        <v>15000</v>
      </c>
      <c r="G158" s="120" t="s">
        <v>243</v>
      </c>
      <c r="H158" s="120" t="s">
        <v>243</v>
      </c>
    </row>
    <row r="159" spans="2:8" x14ac:dyDescent="0.2">
      <c r="B159" s="142">
        <v>4</v>
      </c>
      <c r="C159" s="48" t="s">
        <v>717</v>
      </c>
      <c r="D159" s="140">
        <v>2</v>
      </c>
      <c r="E159">
        <v>10000</v>
      </c>
      <c r="F159">
        <f t="shared" si="9"/>
        <v>20000</v>
      </c>
      <c r="G159" s="120" t="s">
        <v>243</v>
      </c>
      <c r="H159" s="120" t="s">
        <v>243</v>
      </c>
    </row>
    <row r="160" spans="2:8" x14ac:dyDescent="0.2">
      <c r="B160" s="142">
        <v>5</v>
      </c>
      <c r="C160" s="48" t="s">
        <v>718</v>
      </c>
      <c r="D160" s="140">
        <v>1</v>
      </c>
      <c r="E160">
        <v>30000</v>
      </c>
      <c r="F160">
        <f t="shared" si="9"/>
        <v>30000</v>
      </c>
      <c r="G160" s="120" t="s">
        <v>243</v>
      </c>
      <c r="H160" s="120" t="s">
        <v>243</v>
      </c>
    </row>
    <row r="161" spans="2:8" x14ac:dyDescent="0.2">
      <c r="B161" s="142">
        <v>6</v>
      </c>
      <c r="C161" s="48" t="s">
        <v>719</v>
      </c>
      <c r="D161" s="140">
        <v>2</v>
      </c>
      <c r="E161">
        <v>30000</v>
      </c>
      <c r="F161" s="8">
        <f t="shared" si="9"/>
        <v>60000</v>
      </c>
      <c r="G161" s="120" t="s">
        <v>243</v>
      </c>
      <c r="H161" s="120" t="s">
        <v>243</v>
      </c>
    </row>
    <row r="162" spans="2:8" x14ac:dyDescent="0.2">
      <c r="C162" s="48"/>
      <c r="D162" s="140"/>
      <c r="F162" s="18"/>
      <c r="G162" s="140"/>
      <c r="H162" s="140"/>
    </row>
    <row r="163" spans="2:8" x14ac:dyDescent="0.2">
      <c r="D163" s="140"/>
      <c r="E163" s="77" t="s">
        <v>34</v>
      </c>
      <c r="F163" s="5">
        <f>SUM(F156:F161)</f>
        <v>695000</v>
      </c>
      <c r="G163" s="140"/>
      <c r="H163" s="140"/>
    </row>
    <row r="164" spans="2:8" x14ac:dyDescent="0.2">
      <c r="D164" s="140"/>
      <c r="E164" s="5"/>
      <c r="F164" s="5"/>
      <c r="G164" s="140"/>
      <c r="H164" s="140"/>
    </row>
    <row r="165" spans="2:8" x14ac:dyDescent="0.2">
      <c r="B165" s="10" t="s">
        <v>674</v>
      </c>
      <c r="D165" s="140"/>
      <c r="G165" s="140"/>
      <c r="H165" s="140"/>
    </row>
    <row r="166" spans="2:8" x14ac:dyDescent="0.2">
      <c r="B166" s="5"/>
      <c r="D166" s="140"/>
      <c r="G166" s="140"/>
      <c r="H166" s="140"/>
    </row>
    <row r="167" spans="2:8" x14ac:dyDescent="0.2">
      <c r="B167" s="142">
        <v>1</v>
      </c>
      <c r="C167" s="48" t="s">
        <v>675</v>
      </c>
      <c r="D167" s="140">
        <v>1</v>
      </c>
      <c r="E167">
        <v>24000</v>
      </c>
      <c r="F167">
        <f>E167*D167</f>
        <v>24000</v>
      </c>
      <c r="G167" s="120" t="s">
        <v>243</v>
      </c>
      <c r="H167" s="120" t="s">
        <v>243</v>
      </c>
    </row>
    <row r="168" spans="2:8" x14ac:dyDescent="0.2">
      <c r="B168" s="142">
        <v>2</v>
      </c>
      <c r="C168" s="48" t="s">
        <v>676</v>
      </c>
      <c r="D168" s="140">
        <v>1</v>
      </c>
      <c r="E168">
        <v>29000</v>
      </c>
      <c r="F168">
        <f>E168*D168</f>
        <v>29000</v>
      </c>
      <c r="G168" s="120" t="s">
        <v>243</v>
      </c>
      <c r="H168" s="120" t="s">
        <v>243</v>
      </c>
    </row>
    <row r="169" spans="2:8" x14ac:dyDescent="0.2">
      <c r="B169" s="140">
        <v>3</v>
      </c>
      <c r="C169" s="48" t="s">
        <v>677</v>
      </c>
      <c r="D169" s="140">
        <v>1</v>
      </c>
      <c r="E169">
        <v>22000</v>
      </c>
      <c r="F169">
        <f>E169*D169</f>
        <v>22000</v>
      </c>
      <c r="G169" s="120" t="s">
        <v>243</v>
      </c>
      <c r="H169" s="120" t="s">
        <v>243</v>
      </c>
    </row>
    <row r="170" spans="2:8" x14ac:dyDescent="0.2">
      <c r="B170" s="140">
        <v>4</v>
      </c>
      <c r="C170" s="48" t="s">
        <v>678</v>
      </c>
      <c r="D170" s="140">
        <v>1</v>
      </c>
      <c r="E170" s="48">
        <v>19000</v>
      </c>
      <c r="F170">
        <f>E170*D170</f>
        <v>19000</v>
      </c>
      <c r="G170" s="120" t="s">
        <v>243</v>
      </c>
      <c r="H170" s="120" t="s">
        <v>243</v>
      </c>
    </row>
    <row r="171" spans="2:8" x14ac:dyDescent="0.2">
      <c r="B171" s="140">
        <v>5</v>
      </c>
      <c r="C171" s="48" t="s">
        <v>679</v>
      </c>
      <c r="D171" s="140">
        <v>1</v>
      </c>
      <c r="E171" s="48">
        <v>31000</v>
      </c>
      <c r="F171" s="8">
        <f>E171*D171</f>
        <v>31000</v>
      </c>
      <c r="G171" s="120" t="s">
        <v>243</v>
      </c>
      <c r="H171" s="120" t="s">
        <v>243</v>
      </c>
    </row>
    <row r="172" spans="2:8" x14ac:dyDescent="0.2">
      <c r="D172" s="140"/>
      <c r="F172" s="18"/>
      <c r="G172" s="140"/>
      <c r="H172" s="140"/>
    </row>
    <row r="173" spans="2:8" x14ac:dyDescent="0.2">
      <c r="D173" s="140"/>
      <c r="E173" s="77" t="s">
        <v>34</v>
      </c>
      <c r="F173" s="5">
        <f>SUM(F167:F171)</f>
        <v>125000</v>
      </c>
      <c r="G173" s="140"/>
      <c r="H173" s="140"/>
    </row>
    <row r="174" spans="2:8" x14ac:dyDescent="0.2">
      <c r="E174" s="77"/>
      <c r="F174" s="5"/>
    </row>
    <row r="175" spans="2:8" ht="13.5" thickBot="1" x14ac:dyDescent="0.25">
      <c r="E175" s="77" t="s">
        <v>176</v>
      </c>
      <c r="F175" s="52">
        <f>F151+F139+F122+F107+F99+F92+F79+F61+F56+F37+F26+F173+F163</f>
        <v>26762500</v>
      </c>
    </row>
    <row r="176" spans="2:8" ht="13.5" thickTop="1" x14ac:dyDescent="0.2"/>
    <row r="194" spans="10:10" x14ac:dyDescent="0.2">
      <c r="J194">
        <v>1</v>
      </c>
    </row>
  </sheetData>
  <mergeCells count="5">
    <mergeCell ref="B3:H3"/>
    <mergeCell ref="B4:H4"/>
    <mergeCell ref="B7:H7"/>
    <mergeCell ref="B8:H8"/>
    <mergeCell ref="B5:H5"/>
  </mergeCells>
  <phoneticPr fontId="0" type="noConversion"/>
  <pageMargins left="0.75" right="0.75" top="1" bottom="1" header="0.5" footer="0.5"/>
  <pageSetup scale="2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24"/>
  <sheetViews>
    <sheetView topLeftCell="A113" zoomScale="70" zoomScaleNormal="70" workbookViewId="0">
      <selection activeCell="A60" sqref="A60:M116"/>
    </sheetView>
  </sheetViews>
  <sheetFormatPr defaultRowHeight="12.75" x14ac:dyDescent="0.2"/>
  <cols>
    <col min="2" max="2" width="44" bestFit="1" customWidth="1"/>
    <col min="3" max="3" width="14.7109375" style="48" customWidth="1"/>
    <col min="4" max="4" width="12.42578125" style="48" bestFit="1" customWidth="1"/>
    <col min="5" max="5" width="15" style="48" bestFit="1" customWidth="1"/>
    <col min="6" max="7" width="12.7109375" style="48" bestFit="1" customWidth="1"/>
    <col min="8" max="8" width="16.5703125" style="48" bestFit="1" customWidth="1"/>
    <col min="9" max="9" width="16" style="48" bestFit="1" customWidth="1"/>
    <col min="10" max="10" width="14.5703125" customWidth="1"/>
    <col min="11" max="11" width="11.5703125" bestFit="1" customWidth="1"/>
    <col min="12" max="12" width="17.85546875" customWidth="1"/>
    <col min="13" max="13" width="12.42578125" customWidth="1"/>
  </cols>
  <sheetData>
    <row r="2" spans="1:13" ht="20.25" x14ac:dyDescent="0.3">
      <c r="A2" s="156" t="s">
        <v>445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ht="20.25" x14ac:dyDescent="0.3">
      <c r="A3" s="157" t="s">
        <v>455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3" ht="20.25" x14ac:dyDescent="0.3">
      <c r="A4" s="157" t="s">
        <v>454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ht="20.25" x14ac:dyDescent="0.3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ht="20.25" x14ac:dyDescent="0.3">
      <c r="A6" s="89"/>
      <c r="B6" s="156" t="s">
        <v>442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89"/>
    </row>
    <row r="7" spans="1:13" ht="20.25" x14ac:dyDescent="0.3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6" t="s">
        <v>466</v>
      </c>
      <c r="M7" s="89"/>
    </row>
    <row r="8" spans="1:13" ht="20.25" x14ac:dyDescent="0.3">
      <c r="A8" s="89"/>
      <c r="B8" s="89"/>
      <c r="D8" s="89"/>
      <c r="E8" s="89"/>
      <c r="F8" s="89"/>
      <c r="G8" s="89"/>
      <c r="H8" s="89"/>
      <c r="I8" s="89"/>
      <c r="J8" s="89"/>
      <c r="K8" s="89"/>
      <c r="L8" s="86" t="s">
        <v>18</v>
      </c>
      <c r="M8" s="89"/>
    </row>
    <row r="9" spans="1:13" ht="20.25" x14ac:dyDescent="0.3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</row>
    <row r="10" spans="1:13" ht="20.25" customHeight="1" x14ac:dyDescent="0.3">
      <c r="A10" s="156" t="s">
        <v>602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</row>
    <row r="11" spans="1:13" ht="20.25" customHeight="1" x14ac:dyDescent="0.3">
      <c r="A11" s="156" t="s">
        <v>603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</row>
    <row r="13" spans="1:13" ht="13.5" thickBot="1" x14ac:dyDescent="0.25">
      <c r="B13" s="11" t="s">
        <v>19</v>
      </c>
      <c r="C13" s="132"/>
      <c r="D13" s="132"/>
      <c r="E13" s="132"/>
      <c r="F13" s="132"/>
      <c r="G13" s="132"/>
      <c r="H13" s="132"/>
      <c r="I13" s="132"/>
      <c r="J13" s="12"/>
      <c r="K13" s="12"/>
      <c r="L13" s="12"/>
      <c r="M13" s="12"/>
    </row>
    <row r="14" spans="1:13" x14ac:dyDescent="0.2">
      <c r="B14" s="2" t="s">
        <v>0</v>
      </c>
      <c r="E14" s="51" t="s">
        <v>6</v>
      </c>
      <c r="F14" s="51" t="s">
        <v>9</v>
      </c>
      <c r="G14" s="51" t="s">
        <v>10</v>
      </c>
      <c r="H14" s="51" t="s">
        <v>73</v>
      </c>
      <c r="I14" s="51" t="s">
        <v>72</v>
      </c>
      <c r="J14" s="3" t="s">
        <v>377</v>
      </c>
      <c r="K14" s="3"/>
      <c r="L14" s="3" t="s">
        <v>382</v>
      </c>
      <c r="M14" s="3"/>
    </row>
    <row r="15" spans="1:13" x14ac:dyDescent="0.2">
      <c r="B15" s="2" t="s">
        <v>1</v>
      </c>
      <c r="E15" s="51"/>
      <c r="F15" s="51" t="s">
        <v>157</v>
      </c>
      <c r="G15" s="51" t="s">
        <v>157</v>
      </c>
      <c r="H15" s="51"/>
      <c r="I15" s="51"/>
      <c r="J15" t="s">
        <v>515</v>
      </c>
      <c r="K15" s="3"/>
      <c r="L15" s="3" t="s">
        <v>381</v>
      </c>
      <c r="M15" s="3"/>
    </row>
    <row r="16" spans="1:13" x14ac:dyDescent="0.2">
      <c r="B16" s="2" t="s">
        <v>2</v>
      </c>
      <c r="C16" s="133"/>
      <c r="D16" s="133"/>
      <c r="E16" s="133"/>
      <c r="F16" s="133"/>
      <c r="G16" s="133"/>
      <c r="H16" s="133"/>
      <c r="I16" s="133"/>
      <c r="J16" s="3" t="s">
        <v>379</v>
      </c>
      <c r="K16" s="18"/>
      <c r="L16" s="18" t="s">
        <v>380</v>
      </c>
      <c r="M16" s="18"/>
    </row>
    <row r="17" spans="1:14" s="3" customFormat="1" x14ac:dyDescent="0.2">
      <c r="B17" s="2" t="s">
        <v>3</v>
      </c>
      <c r="C17" s="110" t="s">
        <v>156</v>
      </c>
      <c r="D17" s="51"/>
      <c r="E17" s="51"/>
      <c r="F17" s="51"/>
      <c r="G17" s="51"/>
      <c r="H17" s="51"/>
      <c r="I17" s="51"/>
    </row>
    <row r="18" spans="1:14" s="3" customFormat="1" x14ac:dyDescent="0.2">
      <c r="B18" s="2" t="s">
        <v>4</v>
      </c>
      <c r="C18" s="110"/>
      <c r="D18" s="51"/>
      <c r="E18" s="51"/>
      <c r="F18" s="51"/>
      <c r="G18" s="51"/>
      <c r="H18" s="51"/>
      <c r="I18" s="51"/>
    </row>
    <row r="19" spans="1:14" s="3" customFormat="1" x14ac:dyDescent="0.2">
      <c r="B19" s="2" t="s">
        <v>5</v>
      </c>
      <c r="C19" s="138" t="s">
        <v>502</v>
      </c>
      <c r="D19" s="138" t="s">
        <v>543</v>
      </c>
      <c r="E19" s="138" t="s">
        <v>550</v>
      </c>
      <c r="F19" s="138" t="s">
        <v>543</v>
      </c>
      <c r="G19" s="138" t="s">
        <v>550</v>
      </c>
      <c r="H19" s="138" t="s">
        <v>550</v>
      </c>
      <c r="I19" s="51" t="s">
        <v>601</v>
      </c>
      <c r="J19" s="3" t="s">
        <v>7</v>
      </c>
      <c r="K19" s="3" t="s">
        <v>8</v>
      </c>
      <c r="L19" s="3" t="s">
        <v>7</v>
      </c>
      <c r="M19" s="3" t="s">
        <v>8</v>
      </c>
    </row>
    <row r="20" spans="1:14" ht="6" customHeight="1" x14ac:dyDescent="0.2">
      <c r="B20" s="7"/>
      <c r="C20" s="136"/>
      <c r="D20" s="108"/>
      <c r="E20" s="108"/>
      <c r="F20" s="108"/>
      <c r="G20" s="108"/>
      <c r="H20" s="108"/>
      <c r="I20" s="108"/>
      <c r="J20" s="8"/>
      <c r="K20" s="9"/>
      <c r="L20" s="9"/>
      <c r="M20" s="9"/>
    </row>
    <row r="21" spans="1:14" ht="13.5" thickBot="1" x14ac:dyDescent="0.25">
      <c r="B21" s="14">
        <v>1</v>
      </c>
      <c r="C21" s="134">
        <v>2</v>
      </c>
      <c r="D21" s="134">
        <v>3</v>
      </c>
      <c r="E21" s="134">
        <v>4</v>
      </c>
      <c r="F21" s="134">
        <v>5</v>
      </c>
      <c r="G21" s="134">
        <v>6</v>
      </c>
      <c r="H21" s="134">
        <v>7</v>
      </c>
      <c r="I21" s="134">
        <v>8</v>
      </c>
      <c r="J21" s="14">
        <v>9</v>
      </c>
      <c r="K21" s="14">
        <v>10</v>
      </c>
      <c r="L21" s="14">
        <v>11</v>
      </c>
      <c r="M21" s="15">
        <v>12</v>
      </c>
    </row>
    <row r="23" spans="1:14" x14ac:dyDescent="0.2">
      <c r="A23" s="3">
        <v>1</v>
      </c>
      <c r="B23" t="s">
        <v>297</v>
      </c>
    </row>
    <row r="24" spans="1:14" x14ac:dyDescent="0.2">
      <c r="A24" s="4" t="s">
        <v>39</v>
      </c>
      <c r="B24" s="43" t="s">
        <v>293</v>
      </c>
      <c r="C24" s="48">
        <v>25175822</v>
      </c>
      <c r="D24" s="48">
        <f>'Actual Salary (Complete)'!N244</f>
        <v>25588707</v>
      </c>
      <c r="E24" s="47">
        <f>'Statement I Non Plan(Complete)'!C15</f>
        <v>38056370.399999999</v>
      </c>
      <c r="F24" s="48">
        <v>13525699</v>
      </c>
      <c r="G24" s="48">
        <v>6697752</v>
      </c>
      <c r="H24" s="47">
        <f>+'Statement I Non Plan(Complete)'!D15</f>
        <v>34935369</v>
      </c>
      <c r="I24" s="47">
        <f>+'Statement I Non Plan(Complete)'!E15</f>
        <v>40175674.349999994</v>
      </c>
      <c r="J24" s="41">
        <f>+H24-E24</f>
        <v>-3121001.3999999985</v>
      </c>
      <c r="K24" s="41">
        <f>+I24-H24</f>
        <v>5240305.349999994</v>
      </c>
      <c r="L24" s="53" t="s">
        <v>449</v>
      </c>
      <c r="M24" t="s">
        <v>383</v>
      </c>
      <c r="N24" s="3"/>
    </row>
    <row r="25" spans="1:14" x14ac:dyDescent="0.2">
      <c r="A25" s="4" t="s">
        <v>40</v>
      </c>
      <c r="B25" s="43" t="s">
        <v>298</v>
      </c>
      <c r="C25" s="48">
        <v>7378279</v>
      </c>
      <c r="D25" s="48">
        <f>'Actual Salary (Complete)'!N245</f>
        <v>7533923</v>
      </c>
      <c r="E25" s="47">
        <f>'Statement I Non Plan(Complete)'!C16</f>
        <v>7797089.6999999993</v>
      </c>
      <c r="F25" s="48">
        <v>4002363</v>
      </c>
      <c r="G25" s="48">
        <v>2021498</v>
      </c>
      <c r="H25" s="47">
        <f>+'Statement I Non Plan(Complete)'!D16</f>
        <v>8074990</v>
      </c>
      <c r="I25" s="47">
        <f>+'Statement I Non Plan(Complete)'!E16</f>
        <v>9286238.5</v>
      </c>
      <c r="J25" s="41">
        <f>+H25-E25</f>
        <v>277900.30000000075</v>
      </c>
      <c r="K25" s="41">
        <f>+I25-H25</f>
        <v>1211248.5</v>
      </c>
      <c r="L25" t="s">
        <v>384</v>
      </c>
      <c r="M25" t="s">
        <v>384</v>
      </c>
    </row>
    <row r="26" spans="1:14" x14ac:dyDescent="0.2">
      <c r="A26" s="4" t="s">
        <v>41</v>
      </c>
      <c r="B26" s="43" t="s">
        <v>299</v>
      </c>
      <c r="C26" s="48">
        <v>6307424</v>
      </c>
      <c r="D26" s="48">
        <f>'Actual Salary (Complete)'!N246</f>
        <v>6897100</v>
      </c>
      <c r="E26" s="47">
        <f>'Statement I Non Plan(Complete)'!C17</f>
        <v>14308861.199999999</v>
      </c>
      <c r="F26" s="48">
        <v>3856102</v>
      </c>
      <c r="G26" s="48">
        <v>1834790</v>
      </c>
      <c r="H26" s="47">
        <f>+'Statement I Non Plan(Complete)'!D17</f>
        <v>12658736</v>
      </c>
      <c r="I26" s="47">
        <f>+'Statement I Non Plan(Complete)'!E17</f>
        <v>14557546.399999999</v>
      </c>
      <c r="J26" s="41">
        <f>+H26-E26</f>
        <v>-1650125.1999999993</v>
      </c>
      <c r="K26" s="41">
        <f>+I26-H26</f>
        <v>1898810.3999999985</v>
      </c>
      <c r="L26" s="6" t="s">
        <v>545</v>
      </c>
      <c r="M26" s="6" t="s">
        <v>545</v>
      </c>
    </row>
    <row r="27" spans="1:14" x14ac:dyDescent="0.2">
      <c r="A27" s="4"/>
      <c r="E27" s="47"/>
      <c r="H27" s="47"/>
      <c r="I27" s="47"/>
      <c r="L27" t="s">
        <v>385</v>
      </c>
      <c r="M27" t="s">
        <v>385</v>
      </c>
    </row>
    <row r="28" spans="1:14" x14ac:dyDescent="0.2">
      <c r="A28" s="3">
        <v>2</v>
      </c>
      <c r="B28" t="s">
        <v>300</v>
      </c>
      <c r="C28" s="48">
        <v>0</v>
      </c>
      <c r="D28" s="123">
        <v>0</v>
      </c>
      <c r="E28" s="47">
        <v>0</v>
      </c>
      <c r="F28" s="48">
        <v>0</v>
      </c>
      <c r="G28" s="48">
        <v>0</v>
      </c>
      <c r="H28" s="47">
        <f>+'Statement I Non Plan(Complete)'!D19</f>
        <v>0</v>
      </c>
      <c r="I28" s="47">
        <f>+'Statement I Non Plan(Complete)'!E19</f>
        <v>0</v>
      </c>
      <c r="J28" s="41">
        <f>+H28-E28</f>
        <v>0</v>
      </c>
      <c r="K28" s="41">
        <f>+I28-H28</f>
        <v>0</v>
      </c>
      <c r="L28" t="s">
        <v>386</v>
      </c>
      <c r="M28" t="s">
        <v>386</v>
      </c>
    </row>
    <row r="29" spans="1:14" x14ac:dyDescent="0.2">
      <c r="A29" s="4"/>
      <c r="E29" s="47"/>
      <c r="H29" s="47"/>
      <c r="I29" s="47"/>
      <c r="L29" t="s">
        <v>387</v>
      </c>
      <c r="M29" t="s">
        <v>387</v>
      </c>
    </row>
    <row r="30" spans="1:14" x14ac:dyDescent="0.2">
      <c r="A30" s="4" t="s">
        <v>301</v>
      </c>
      <c r="B30" t="s">
        <v>303</v>
      </c>
      <c r="C30" s="47">
        <v>0</v>
      </c>
      <c r="D30" s="123">
        <v>0</v>
      </c>
      <c r="E30" s="47">
        <f>'Statement I Non Plan(Complete)'!C21</f>
        <v>0</v>
      </c>
      <c r="F30" s="48">
        <v>0</v>
      </c>
      <c r="G30" s="47">
        <v>0</v>
      </c>
      <c r="H30" s="47">
        <f>+'Statement I Non Plan(Complete)'!D21</f>
        <v>0</v>
      </c>
      <c r="I30" s="47">
        <f>+'Statement I Non Plan(Complete)'!E21</f>
        <v>0</v>
      </c>
      <c r="J30" s="41">
        <f>+H30-E30</f>
        <v>0</v>
      </c>
      <c r="K30" s="41">
        <f>+I30-H30</f>
        <v>0</v>
      </c>
      <c r="L30" s="53" t="s">
        <v>388</v>
      </c>
      <c r="M30" s="53" t="s">
        <v>388</v>
      </c>
      <c r="N30" s="3"/>
    </row>
    <row r="31" spans="1:14" x14ac:dyDescent="0.2">
      <c r="A31" s="4"/>
      <c r="B31" t="s">
        <v>304</v>
      </c>
      <c r="C31" s="47">
        <v>0</v>
      </c>
      <c r="D31" s="123">
        <v>0</v>
      </c>
      <c r="E31" s="47">
        <f>'Statement I Non Plan(Complete)'!C22</f>
        <v>0</v>
      </c>
      <c r="F31" s="48">
        <v>0</v>
      </c>
      <c r="G31" s="47">
        <v>0</v>
      </c>
      <c r="H31" s="47">
        <f>+'Statement I Non Plan(Complete)'!D22</f>
        <v>0</v>
      </c>
      <c r="I31" s="47">
        <f>+'Statement I Non Plan(Complete)'!E22</f>
        <v>0</v>
      </c>
      <c r="J31" s="41">
        <f>+H31-E31</f>
        <v>0</v>
      </c>
      <c r="K31" s="41">
        <f>+I31-H31</f>
        <v>0</v>
      </c>
      <c r="L31" t="s">
        <v>389</v>
      </c>
      <c r="M31" t="s">
        <v>389</v>
      </c>
    </row>
    <row r="32" spans="1:14" x14ac:dyDescent="0.2">
      <c r="A32" s="4" t="s">
        <v>302</v>
      </c>
      <c r="B32" t="s">
        <v>305</v>
      </c>
      <c r="C32" s="47">
        <v>0</v>
      </c>
      <c r="D32" s="123">
        <v>0</v>
      </c>
      <c r="E32" s="47">
        <f>'Statement I Non Plan(Complete)'!C23</f>
        <v>0</v>
      </c>
      <c r="F32" s="48">
        <v>0</v>
      </c>
      <c r="G32" s="47">
        <v>0</v>
      </c>
      <c r="H32" s="47">
        <f>+'Statement I Non Plan(Complete)'!D23</f>
        <v>0</v>
      </c>
      <c r="I32" s="47">
        <f>+'Statement I Non Plan(Complete)'!E23</f>
        <v>0</v>
      </c>
      <c r="J32" s="41">
        <f>+H32-E32</f>
        <v>0</v>
      </c>
      <c r="K32" s="41">
        <f>+I32-H32</f>
        <v>0</v>
      </c>
      <c r="L32" t="s">
        <v>390</v>
      </c>
      <c r="M32" t="s">
        <v>390</v>
      </c>
    </row>
    <row r="33" spans="1:15" x14ac:dyDescent="0.2">
      <c r="A33" s="4"/>
      <c r="E33" s="47"/>
      <c r="H33" s="47"/>
      <c r="I33" s="47"/>
      <c r="L33" t="s">
        <v>391</v>
      </c>
      <c r="M33" t="s">
        <v>391</v>
      </c>
    </row>
    <row r="34" spans="1:15" x14ac:dyDescent="0.2">
      <c r="A34" s="3">
        <v>3</v>
      </c>
      <c r="B34" t="s">
        <v>306</v>
      </c>
      <c r="C34" s="47">
        <v>21504</v>
      </c>
      <c r="D34" s="47">
        <v>15788</v>
      </c>
      <c r="E34" s="47">
        <f>'Statement I Non Plan(Complete)'!C25</f>
        <v>258480.9</v>
      </c>
      <c r="F34" s="123">
        <v>14547</v>
      </c>
      <c r="G34" s="47">
        <v>0</v>
      </c>
      <c r="H34" s="47">
        <f>+'Statement I Non Plan(Complete)'!D25</f>
        <v>663058</v>
      </c>
      <c r="I34" s="47">
        <f>+'Statement I Non Plan(Complete)'!E25</f>
        <v>762516.7</v>
      </c>
      <c r="J34" s="41">
        <f>+H34-E34</f>
        <v>404577.1</v>
      </c>
      <c r="K34" s="41">
        <f>+I34-H34</f>
        <v>99458.699999999953</v>
      </c>
      <c r="L34" s="53" t="s">
        <v>392</v>
      </c>
      <c r="M34" s="53" t="s">
        <v>392</v>
      </c>
      <c r="O34" s="48"/>
    </row>
    <row r="35" spans="1:15" x14ac:dyDescent="0.2">
      <c r="A35" s="3"/>
      <c r="C35" s="47"/>
      <c r="D35" s="47"/>
      <c r="E35" s="47"/>
      <c r="H35" s="47"/>
      <c r="I35" s="47"/>
      <c r="L35" s="53" t="s">
        <v>448</v>
      </c>
      <c r="M35" s="53" t="s">
        <v>448</v>
      </c>
      <c r="O35" s="48"/>
    </row>
    <row r="36" spans="1:15" s="48" customFormat="1" x14ac:dyDescent="0.2">
      <c r="A36" s="51">
        <v>4</v>
      </c>
      <c r="B36" s="48" t="s">
        <v>307</v>
      </c>
      <c r="C36" s="47">
        <v>0</v>
      </c>
      <c r="D36" s="123">
        <v>0</v>
      </c>
      <c r="E36" s="47">
        <f>'Statement I Non Plan(Complete)'!C27</f>
        <v>0</v>
      </c>
      <c r="F36" s="48">
        <v>0</v>
      </c>
      <c r="G36" s="47">
        <v>0</v>
      </c>
      <c r="H36" s="47">
        <f>+'Statement I Non Plan(Complete)'!D27</f>
        <v>0</v>
      </c>
      <c r="I36" s="47">
        <f>+'Statement I Non Plan(Complete)'!E27</f>
        <v>0</v>
      </c>
      <c r="J36" s="47">
        <f>+H36-E36</f>
        <v>0</v>
      </c>
      <c r="K36" s="47">
        <f>+I36-H36</f>
        <v>0</v>
      </c>
      <c r="L36" s="48" t="s">
        <v>393</v>
      </c>
      <c r="M36" s="48" t="s">
        <v>393</v>
      </c>
    </row>
    <row r="37" spans="1:15" x14ac:dyDescent="0.2">
      <c r="A37" s="3"/>
      <c r="C37" s="47"/>
      <c r="D37" s="47"/>
      <c r="E37" s="47"/>
      <c r="H37" s="47"/>
      <c r="I37" s="47"/>
      <c r="L37" t="s">
        <v>394</v>
      </c>
      <c r="M37" t="s">
        <v>394</v>
      </c>
    </row>
    <row r="38" spans="1:15" x14ac:dyDescent="0.2">
      <c r="A38" s="3">
        <v>5</v>
      </c>
      <c r="B38" t="s">
        <v>308</v>
      </c>
      <c r="C38" s="47"/>
      <c r="D38" s="47"/>
      <c r="E38" s="47"/>
      <c r="H38" s="47"/>
      <c r="I38" s="47"/>
      <c r="L38" s="53" t="s">
        <v>395</v>
      </c>
      <c r="M38" s="53" t="s">
        <v>395</v>
      </c>
    </row>
    <row r="39" spans="1:15" s="48" customFormat="1" x14ac:dyDescent="0.2">
      <c r="A39" s="106" t="s">
        <v>301</v>
      </c>
      <c r="B39" s="107" t="s">
        <v>312</v>
      </c>
      <c r="C39" s="47">
        <v>103052</v>
      </c>
      <c r="D39" s="47">
        <v>96920</v>
      </c>
      <c r="E39" s="47">
        <f>'Statement I Non Plan(Complete)'!C30</f>
        <v>195499.99999999997</v>
      </c>
      <c r="F39" s="123">
        <v>96920</v>
      </c>
      <c r="G39" s="48">
        <v>0</v>
      </c>
      <c r="H39" s="47">
        <f>+'Statement I Non Plan(Complete)'!D30</f>
        <v>1600000</v>
      </c>
      <c r="I39" s="47">
        <f>+'Statement I Non Plan(Complete)'!E30</f>
        <v>1839999.9999999998</v>
      </c>
      <c r="J39" s="47">
        <f>+H39-E39</f>
        <v>1404500</v>
      </c>
      <c r="K39" s="47">
        <f>+I39-H39</f>
        <v>239999.99999999977</v>
      </c>
    </row>
    <row r="40" spans="1:15" x14ac:dyDescent="0.2">
      <c r="A40" s="4" t="s">
        <v>302</v>
      </c>
      <c r="B40" s="43" t="s">
        <v>311</v>
      </c>
      <c r="C40" s="47">
        <v>8675</v>
      </c>
      <c r="D40" s="47">
        <v>9263</v>
      </c>
      <c r="E40" s="47">
        <f>'Statement I Non Plan(Complete)'!C31</f>
        <v>172500</v>
      </c>
      <c r="F40" s="123">
        <v>9053</v>
      </c>
      <c r="G40" s="123">
        <v>104414</v>
      </c>
      <c r="H40" s="47">
        <f>+'Statement I Non Plan(Complete)'!D31</f>
        <v>15000</v>
      </c>
      <c r="I40" s="47">
        <f>+'Statement I Non Plan(Complete)'!E31</f>
        <v>17250</v>
      </c>
      <c r="J40" s="41">
        <f>+H40-E40</f>
        <v>-157500</v>
      </c>
      <c r="K40" s="41">
        <f>+I40-H40</f>
        <v>2250</v>
      </c>
    </row>
    <row r="41" spans="1:15" x14ac:dyDescent="0.2">
      <c r="A41" s="3"/>
      <c r="C41" s="47"/>
      <c r="D41" s="47"/>
      <c r="E41" s="47"/>
      <c r="H41" s="47"/>
      <c r="I41" s="47"/>
    </row>
    <row r="42" spans="1:15" x14ac:dyDescent="0.2">
      <c r="A42" s="3">
        <v>6</v>
      </c>
      <c r="B42" s="6" t="s">
        <v>313</v>
      </c>
      <c r="C42" s="47"/>
      <c r="D42" s="47"/>
      <c r="E42" s="47"/>
      <c r="H42" s="47"/>
      <c r="I42" s="47"/>
    </row>
    <row r="43" spans="1:15" x14ac:dyDescent="0.2">
      <c r="A43" s="45" t="s">
        <v>301</v>
      </c>
      <c r="B43" s="43" t="s">
        <v>311</v>
      </c>
      <c r="C43" s="47">
        <v>1007004</v>
      </c>
      <c r="D43" s="47">
        <v>1204319</v>
      </c>
      <c r="E43" s="47">
        <f>'Statement I Non Plan(Complete)'!C34</f>
        <v>12851747.949999999</v>
      </c>
      <c r="F43" s="123">
        <v>1138169</v>
      </c>
      <c r="G43" s="123">
        <v>43294</v>
      </c>
      <c r="H43" s="47">
        <f>+'Statement I Non Plan(Complete)'!D34</f>
        <v>14250981</v>
      </c>
      <c r="I43" s="47">
        <f>+'Statement I Non Plan(Complete)'!E34</f>
        <v>16388628.149999999</v>
      </c>
      <c r="J43" s="41">
        <f>+H43-E43</f>
        <v>1399233.0500000007</v>
      </c>
      <c r="K43" s="41">
        <f>+I43-H43</f>
        <v>2137647.1499999985</v>
      </c>
    </row>
    <row r="44" spans="1:15" x14ac:dyDescent="0.2">
      <c r="A44" s="3"/>
      <c r="C44" s="47"/>
      <c r="D44" s="47"/>
      <c r="E44" s="47"/>
      <c r="H44" s="47"/>
      <c r="I44" s="47"/>
    </row>
    <row r="45" spans="1:15" x14ac:dyDescent="0.2">
      <c r="A45" s="3">
        <v>7</v>
      </c>
      <c r="B45" s="6" t="s">
        <v>314</v>
      </c>
      <c r="C45" s="47"/>
      <c r="D45" s="47"/>
      <c r="E45" s="47"/>
      <c r="H45" s="47"/>
      <c r="I45" s="47"/>
    </row>
    <row r="46" spans="1:15" x14ac:dyDescent="0.2">
      <c r="A46" s="45" t="s">
        <v>301</v>
      </c>
      <c r="B46" s="6" t="s">
        <v>316</v>
      </c>
      <c r="C46" s="47">
        <f>141652+61816</f>
        <v>203468</v>
      </c>
      <c r="D46" s="47">
        <v>223733</v>
      </c>
      <c r="E46" s="47">
        <f>'Statement I Non Plan(Complete)'!C37</f>
        <v>138000</v>
      </c>
      <c r="F46" s="48">
        <v>223733</v>
      </c>
      <c r="G46" s="48">
        <v>0</v>
      </c>
      <c r="H46" s="47">
        <f>+'Statement I Non Plan(Complete)'!D37</f>
        <v>300000</v>
      </c>
      <c r="I46" s="47">
        <f>+'Statement I Non Plan(Complete)'!E37</f>
        <v>420000</v>
      </c>
      <c r="J46" s="41">
        <f>+H46-E46</f>
        <v>162000</v>
      </c>
      <c r="K46" s="41">
        <f>+I46-H46</f>
        <v>120000</v>
      </c>
    </row>
    <row r="47" spans="1:15" x14ac:dyDescent="0.2">
      <c r="A47" s="3"/>
      <c r="B47" s="29" t="s">
        <v>315</v>
      </c>
      <c r="C47" s="47"/>
      <c r="D47" s="47"/>
      <c r="E47" s="47"/>
      <c r="H47" s="47"/>
      <c r="I47" s="47"/>
    </row>
    <row r="48" spans="1:15" x14ac:dyDescent="0.2">
      <c r="A48" s="4" t="s">
        <v>302</v>
      </c>
      <c r="B48" s="6" t="s">
        <v>317</v>
      </c>
      <c r="C48" s="47">
        <f>830582-203468</f>
        <v>627114</v>
      </c>
      <c r="D48" s="47">
        <v>678744</v>
      </c>
      <c r="E48" s="47">
        <f>'Statement I Non Plan(Complete)'!C39</f>
        <v>1724999.9999999998</v>
      </c>
      <c r="F48" s="48">
        <v>441938</v>
      </c>
      <c r="G48" s="123">
        <v>223815</v>
      </c>
      <c r="H48" s="47">
        <f>+'Statement I Non Plan(Complete)'!D39</f>
        <v>650000</v>
      </c>
      <c r="I48" s="47">
        <f>+'Statement I Non Plan(Complete)'!E39</f>
        <v>1170000</v>
      </c>
      <c r="J48" s="41">
        <f>+H48-E48</f>
        <v>-1074999.9999999998</v>
      </c>
      <c r="K48" s="41">
        <f>+I48-H48</f>
        <v>520000</v>
      </c>
    </row>
    <row r="49" spans="1:13" x14ac:dyDescent="0.2">
      <c r="A49" s="3"/>
      <c r="B49" s="29" t="s">
        <v>315</v>
      </c>
      <c r="C49" s="47"/>
      <c r="D49" s="47"/>
      <c r="E49" s="47"/>
      <c r="H49" s="47"/>
      <c r="I49" s="47"/>
    </row>
    <row r="50" spans="1:13" x14ac:dyDescent="0.2">
      <c r="A50" s="3"/>
      <c r="B50" s="4"/>
      <c r="C50" s="47"/>
      <c r="D50" s="47"/>
      <c r="E50" s="47"/>
      <c r="G50" s="123"/>
      <c r="H50" s="47"/>
      <c r="I50" s="47"/>
    </row>
    <row r="51" spans="1:13" x14ac:dyDescent="0.2">
      <c r="A51" s="3">
        <v>8</v>
      </c>
      <c r="B51" s="6" t="s">
        <v>146</v>
      </c>
      <c r="C51" s="123">
        <v>231188</v>
      </c>
      <c r="D51" s="123"/>
      <c r="E51" s="47">
        <f>'Statement I Non Plan(Complete)'!C42</f>
        <v>69000</v>
      </c>
      <c r="F51" s="48">
        <v>280560</v>
      </c>
      <c r="G51" s="123">
        <v>2000</v>
      </c>
      <c r="H51" s="47">
        <f>'Statement I Non Plan(Complete)'!D42</f>
        <v>176500</v>
      </c>
      <c r="I51" s="47">
        <f>'Statement I Non Plan(Complete)'!E42</f>
        <v>202974.99999999997</v>
      </c>
      <c r="J51" s="41">
        <f t="shared" ref="J51:J58" si="0">+H51-E51</f>
        <v>107500</v>
      </c>
      <c r="K51" s="41">
        <f t="shared" ref="K51:K58" si="1">+I51-H51</f>
        <v>26474.999999999971</v>
      </c>
    </row>
    <row r="52" spans="1:13" x14ac:dyDescent="0.2">
      <c r="A52" s="4" t="s">
        <v>301</v>
      </c>
      <c r="B52" s="43" t="s">
        <v>321</v>
      </c>
      <c r="C52" s="47">
        <v>13548</v>
      </c>
      <c r="D52" s="47">
        <v>5475</v>
      </c>
      <c r="E52" s="47">
        <f>'Statement I Non Plan(Complete)'!C43</f>
        <v>23000</v>
      </c>
      <c r="F52" s="48">
        <v>5475</v>
      </c>
      <c r="G52" s="123">
        <f>40006-38531</f>
        <v>1475</v>
      </c>
      <c r="H52" s="47">
        <f>+'Statement I Non Plan(Complete)'!D43</f>
        <v>8000</v>
      </c>
      <c r="I52" s="47">
        <f>+'Statement I Non Plan(Complete)'!E43</f>
        <v>9200</v>
      </c>
      <c r="J52" s="41">
        <f t="shared" si="0"/>
        <v>-15000</v>
      </c>
      <c r="K52" s="41">
        <f t="shared" si="1"/>
        <v>1200</v>
      </c>
    </row>
    <row r="53" spans="1:13" x14ac:dyDescent="0.2">
      <c r="A53" s="4" t="s">
        <v>302</v>
      </c>
      <c r="B53" s="43" t="s">
        <v>322</v>
      </c>
      <c r="C53" s="47">
        <v>57649</v>
      </c>
      <c r="D53" s="47">
        <v>171985</v>
      </c>
      <c r="E53" s="47">
        <f>'Statement I Non Plan(Complete)'!C44</f>
        <v>287500</v>
      </c>
      <c r="F53" s="48">
        <v>125724</v>
      </c>
      <c r="G53" s="123">
        <v>37511</v>
      </c>
      <c r="H53" s="47">
        <f>+'Statement I Non Plan(Complete)'!D44</f>
        <v>287500</v>
      </c>
      <c r="I53" s="47">
        <f>+'Statement I Non Plan(Complete)'!E44</f>
        <v>330625</v>
      </c>
      <c r="J53" s="41">
        <f t="shared" si="0"/>
        <v>0</v>
      </c>
      <c r="K53" s="41">
        <f t="shared" si="1"/>
        <v>43125</v>
      </c>
    </row>
    <row r="54" spans="1:13" x14ac:dyDescent="0.2">
      <c r="A54" s="4" t="s">
        <v>310</v>
      </c>
      <c r="B54" s="43" t="s">
        <v>323</v>
      </c>
      <c r="C54" s="47">
        <v>97939</v>
      </c>
      <c r="D54" s="47">
        <v>192773</v>
      </c>
      <c r="E54" s="47">
        <f>'Statement I Non Plan(Complete)'!C45</f>
        <v>402499.99999999994</v>
      </c>
      <c r="F54" s="47">
        <v>108654</v>
      </c>
      <c r="G54" s="123">
        <v>117844</v>
      </c>
      <c r="H54" s="47">
        <f>+'Statement I Non Plan(Complete)'!D45</f>
        <v>402500</v>
      </c>
      <c r="I54" s="47">
        <f>+'Statement I Non Plan(Complete)'!E45</f>
        <v>462874.99999999994</v>
      </c>
      <c r="J54" s="41">
        <f t="shared" si="0"/>
        <v>0</v>
      </c>
      <c r="K54" s="41">
        <f t="shared" si="1"/>
        <v>60374.999999999942</v>
      </c>
    </row>
    <row r="55" spans="1:13" x14ac:dyDescent="0.2">
      <c r="A55" s="4" t="s">
        <v>309</v>
      </c>
      <c r="B55" s="43" t="s">
        <v>324</v>
      </c>
      <c r="C55" s="47">
        <v>117034</v>
      </c>
      <c r="D55" s="47">
        <v>117920</v>
      </c>
      <c r="E55" s="47">
        <f>'Statement I Non Plan(Complete)'!C46</f>
        <v>402499.99999999994</v>
      </c>
      <c r="F55" s="48">
        <v>117920</v>
      </c>
      <c r="G55" s="123">
        <v>41185</v>
      </c>
      <c r="H55" s="47">
        <f>+'Statement I Non Plan(Complete)'!D46</f>
        <v>402500</v>
      </c>
      <c r="I55" s="47">
        <f>+'Statement I Non Plan(Complete)'!E46</f>
        <v>462874.99999999994</v>
      </c>
      <c r="J55" s="41">
        <f t="shared" si="0"/>
        <v>0</v>
      </c>
      <c r="K55" s="41">
        <f t="shared" si="1"/>
        <v>60374.999999999942</v>
      </c>
    </row>
    <row r="56" spans="1:13" x14ac:dyDescent="0.2">
      <c r="A56" s="4" t="s">
        <v>318</v>
      </c>
      <c r="B56" s="43" t="s">
        <v>325</v>
      </c>
      <c r="C56" s="47">
        <v>29443</v>
      </c>
      <c r="D56" s="47">
        <v>382433</v>
      </c>
      <c r="E56" s="47">
        <f>'Statement I Non Plan(Complete)'!C47</f>
        <v>276000</v>
      </c>
      <c r="F56" s="123">
        <v>238427</v>
      </c>
      <c r="G56" s="123">
        <v>56478</v>
      </c>
      <c r="H56" s="47">
        <f>+'Statement I Non Plan(Complete)'!D47</f>
        <v>276000</v>
      </c>
      <c r="I56" s="47">
        <f>+'Statement I Non Plan(Complete)'!E47</f>
        <v>317400</v>
      </c>
      <c r="J56" s="41">
        <f t="shared" si="0"/>
        <v>0</v>
      </c>
      <c r="K56" s="41">
        <f t="shared" si="1"/>
        <v>41400</v>
      </c>
    </row>
    <row r="57" spans="1:13" x14ac:dyDescent="0.2">
      <c r="A57" s="4" t="s">
        <v>319</v>
      </c>
      <c r="B57" s="43" t="s">
        <v>326</v>
      </c>
      <c r="C57" s="47">
        <v>68477</v>
      </c>
      <c r="D57" s="47">
        <v>92735</v>
      </c>
      <c r="E57" s="47">
        <f>'Statement I Non Plan(Complete)'!C48</f>
        <v>138000</v>
      </c>
      <c r="F57" s="123">
        <v>71704</v>
      </c>
      <c r="G57" s="123">
        <v>33380</v>
      </c>
      <c r="H57" s="47">
        <f>+'Statement I Non Plan(Complete)'!D48</f>
        <v>138000</v>
      </c>
      <c r="I57" s="47">
        <f>+'Statement I Non Plan(Complete)'!E48</f>
        <v>158700</v>
      </c>
      <c r="J57" s="41">
        <f t="shared" si="0"/>
        <v>0</v>
      </c>
      <c r="K57" s="41">
        <f t="shared" si="1"/>
        <v>20700</v>
      </c>
    </row>
    <row r="58" spans="1:13" x14ac:dyDescent="0.2">
      <c r="A58" s="4" t="s">
        <v>320</v>
      </c>
      <c r="B58" s="43" t="s">
        <v>327</v>
      </c>
      <c r="C58" s="47">
        <v>3309</v>
      </c>
      <c r="D58" s="47">
        <v>4309</v>
      </c>
      <c r="E58" s="47">
        <f>'Statement I Non Plan(Complete)'!C49</f>
        <v>4600</v>
      </c>
      <c r="F58" s="123">
        <v>0</v>
      </c>
      <c r="G58" s="123">
        <v>4309</v>
      </c>
      <c r="H58" s="47">
        <f>+'Statement I Non Plan(Complete)'!D49</f>
        <v>4600</v>
      </c>
      <c r="I58" s="47">
        <f>+'Statement I Non Plan(Complete)'!E49</f>
        <v>5290</v>
      </c>
      <c r="J58" s="41">
        <f t="shared" si="0"/>
        <v>0</v>
      </c>
      <c r="K58" s="41">
        <f t="shared" si="1"/>
        <v>690</v>
      </c>
    </row>
    <row r="59" spans="1:13" x14ac:dyDescent="0.2">
      <c r="A59" s="4"/>
      <c r="B59" s="6"/>
      <c r="E59" s="47"/>
      <c r="H59" s="47"/>
      <c r="I59" s="47"/>
      <c r="M59" s="4" t="s">
        <v>473</v>
      </c>
    </row>
    <row r="60" spans="1:13" x14ac:dyDescent="0.2">
      <c r="A60" s="4"/>
      <c r="B60" s="2" t="s">
        <v>0</v>
      </c>
      <c r="E60" s="51" t="s">
        <v>6</v>
      </c>
      <c r="F60" s="51" t="s">
        <v>9</v>
      </c>
      <c r="G60" s="51" t="s">
        <v>10</v>
      </c>
      <c r="H60" s="51" t="s">
        <v>73</v>
      </c>
      <c r="I60" s="51" t="s">
        <v>72</v>
      </c>
      <c r="J60" s="3" t="s">
        <v>377</v>
      </c>
      <c r="K60" s="3"/>
      <c r="L60" s="3" t="s">
        <v>382</v>
      </c>
      <c r="M60" s="3"/>
    </row>
    <row r="61" spans="1:13" x14ac:dyDescent="0.2">
      <c r="A61" s="4"/>
      <c r="B61" s="2" t="s">
        <v>1</v>
      </c>
      <c r="E61" s="51"/>
      <c r="F61" s="51" t="s">
        <v>157</v>
      </c>
      <c r="G61" s="51" t="s">
        <v>157</v>
      </c>
      <c r="H61" s="51"/>
      <c r="I61" s="51"/>
      <c r="J61" t="s">
        <v>378</v>
      </c>
      <c r="K61" s="3"/>
      <c r="L61" s="3" t="s">
        <v>381</v>
      </c>
      <c r="M61" s="3"/>
    </row>
    <row r="62" spans="1:13" x14ac:dyDescent="0.2">
      <c r="A62" s="47"/>
      <c r="B62" s="2" t="s">
        <v>2</v>
      </c>
      <c r="C62" s="133"/>
      <c r="D62" s="133"/>
      <c r="E62" s="133"/>
      <c r="F62" s="133"/>
      <c r="G62" s="133"/>
      <c r="H62" s="133"/>
      <c r="I62" s="133"/>
      <c r="J62" s="3" t="s">
        <v>379</v>
      </c>
      <c r="K62" s="18"/>
      <c r="L62" s="18" t="s">
        <v>380</v>
      </c>
      <c r="M62" s="18"/>
    </row>
    <row r="63" spans="1:13" x14ac:dyDescent="0.2">
      <c r="A63" s="4"/>
      <c r="B63" s="2" t="s">
        <v>3</v>
      </c>
      <c r="C63" s="110" t="s">
        <v>156</v>
      </c>
      <c r="D63" s="51"/>
      <c r="E63" s="51"/>
      <c r="F63" s="51"/>
      <c r="G63" s="135"/>
      <c r="H63" s="51"/>
      <c r="I63" s="51"/>
      <c r="J63" s="3"/>
      <c r="K63" s="3"/>
      <c r="L63" s="3"/>
      <c r="M63" s="3"/>
    </row>
    <row r="64" spans="1:13" x14ac:dyDescent="0.2">
      <c r="A64" s="4"/>
      <c r="B64" s="2" t="s">
        <v>4</v>
      </c>
      <c r="C64" s="110"/>
      <c r="D64" s="51"/>
      <c r="E64" s="51"/>
      <c r="F64" s="51"/>
      <c r="G64" s="51"/>
      <c r="H64" s="51"/>
      <c r="I64" s="51"/>
      <c r="J64" s="3"/>
      <c r="K64" s="3"/>
      <c r="L64" s="3"/>
      <c r="M64" s="3"/>
    </row>
    <row r="65" spans="1:13" x14ac:dyDescent="0.2">
      <c r="A65" s="4"/>
      <c r="B65" s="2" t="s">
        <v>5</v>
      </c>
      <c r="C65" s="138" t="s">
        <v>502</v>
      </c>
      <c r="D65" s="138" t="s">
        <v>543</v>
      </c>
      <c r="E65" s="138" t="s">
        <v>550</v>
      </c>
      <c r="F65" s="138" t="s">
        <v>543</v>
      </c>
      <c r="G65" s="138" t="s">
        <v>550</v>
      </c>
      <c r="H65" s="138" t="s">
        <v>550</v>
      </c>
      <c r="I65" s="138" t="s">
        <v>601</v>
      </c>
      <c r="J65" s="3" t="s">
        <v>7</v>
      </c>
      <c r="K65" s="3" t="s">
        <v>8</v>
      </c>
      <c r="L65" s="3" t="s">
        <v>7</v>
      </c>
      <c r="M65" s="3" t="s">
        <v>8</v>
      </c>
    </row>
    <row r="66" spans="1:13" x14ac:dyDescent="0.2">
      <c r="A66" s="4"/>
      <c r="B66" s="7"/>
      <c r="C66" s="136"/>
      <c r="D66" s="108"/>
      <c r="E66" s="108"/>
      <c r="F66" s="108"/>
      <c r="G66" s="108"/>
      <c r="H66" s="108"/>
      <c r="I66" s="108"/>
      <c r="J66" s="8"/>
      <c r="K66" s="9"/>
      <c r="L66" s="9"/>
      <c r="M66" s="9"/>
    </row>
    <row r="67" spans="1:13" ht="13.5" thickBot="1" x14ac:dyDescent="0.25">
      <c r="A67" s="4"/>
      <c r="B67" s="14">
        <v>1</v>
      </c>
      <c r="C67" s="134">
        <v>2</v>
      </c>
      <c r="D67" s="134">
        <v>3</v>
      </c>
      <c r="E67" s="134">
        <v>4</v>
      </c>
      <c r="F67" s="134">
        <v>5</v>
      </c>
      <c r="G67" s="134">
        <v>6</v>
      </c>
      <c r="H67" s="134">
        <v>7</v>
      </c>
      <c r="I67" s="134">
        <v>8</v>
      </c>
      <c r="J67" s="14">
        <v>9</v>
      </c>
      <c r="K67" s="14">
        <v>10</v>
      </c>
      <c r="L67" s="14">
        <v>11</v>
      </c>
      <c r="M67" s="15">
        <v>12</v>
      </c>
    </row>
    <row r="68" spans="1:13" x14ac:dyDescent="0.2">
      <c r="A68" s="4"/>
      <c r="B68" s="6"/>
      <c r="E68" s="47"/>
      <c r="H68" s="47"/>
      <c r="I68" s="47"/>
      <c r="M68" s="4"/>
    </row>
    <row r="69" spans="1:13" x14ac:dyDescent="0.2">
      <c r="A69" s="4"/>
      <c r="B69" s="6"/>
      <c r="E69" s="47"/>
      <c r="H69" s="47"/>
      <c r="I69" s="47"/>
      <c r="M69" s="4"/>
    </row>
    <row r="70" spans="1:13" x14ac:dyDescent="0.2">
      <c r="A70" s="3">
        <v>9</v>
      </c>
      <c r="B70" s="6" t="s">
        <v>328</v>
      </c>
      <c r="C70" s="123">
        <v>613271</v>
      </c>
      <c r="D70" s="123">
        <v>234369</v>
      </c>
      <c r="E70" s="47">
        <f>'Statement I Non Plan(Complete)'!C51</f>
        <v>747500</v>
      </c>
      <c r="F70" s="48">
        <f>5571482+55</f>
        <v>5571537</v>
      </c>
      <c r="G70" s="123">
        <v>2271068</v>
      </c>
      <c r="H70" s="47">
        <f>+'Statement I Non Plan(Complete)'!D51</f>
        <v>747500</v>
      </c>
      <c r="I70" s="47">
        <f>+'Statement I Non Plan(Complete)'!E51</f>
        <v>859624.99999999988</v>
      </c>
      <c r="J70" s="41">
        <f>+H70-E70</f>
        <v>0</v>
      </c>
      <c r="K70" s="41">
        <f>+I70-H70</f>
        <v>112124.99999999988</v>
      </c>
    </row>
    <row r="71" spans="1:13" x14ac:dyDescent="0.2">
      <c r="A71" s="4" t="s">
        <v>301</v>
      </c>
      <c r="B71" s="43" t="s">
        <v>329</v>
      </c>
      <c r="C71" s="123">
        <v>45094</v>
      </c>
      <c r="D71" s="123">
        <v>59656</v>
      </c>
      <c r="E71" s="47">
        <f>'Statement I Non Plan(Complete)'!C52</f>
        <v>138000</v>
      </c>
      <c r="F71" s="123">
        <v>59656</v>
      </c>
      <c r="G71" s="123">
        <v>0</v>
      </c>
      <c r="H71" s="47">
        <f>+'Statement I Non Plan(Complete)'!D52</f>
        <v>138000</v>
      </c>
      <c r="I71" s="47">
        <f>+'Statement I Non Plan(Complete)'!E52</f>
        <v>158700</v>
      </c>
      <c r="J71" s="41">
        <f>+H71-E71</f>
        <v>0</v>
      </c>
      <c r="K71" s="41">
        <f>+I71-H71</f>
        <v>20700</v>
      </c>
    </row>
    <row r="72" spans="1:13" x14ac:dyDescent="0.2">
      <c r="A72" s="4" t="s">
        <v>302</v>
      </c>
      <c r="B72" s="43" t="s">
        <v>330</v>
      </c>
      <c r="C72" s="48">
        <v>0</v>
      </c>
      <c r="D72" s="123">
        <v>0</v>
      </c>
      <c r="E72" s="47">
        <v>0</v>
      </c>
      <c r="F72" s="48">
        <v>0</v>
      </c>
      <c r="G72" s="123">
        <v>0</v>
      </c>
      <c r="H72" s="47"/>
      <c r="I72" s="47"/>
    </row>
    <row r="73" spans="1:13" x14ac:dyDescent="0.2">
      <c r="A73" s="4" t="s">
        <v>310</v>
      </c>
      <c r="B73" s="43" t="s">
        <v>331</v>
      </c>
      <c r="C73" s="48">
        <v>0</v>
      </c>
      <c r="D73" s="123">
        <v>0</v>
      </c>
      <c r="E73" s="47">
        <f>'Statement I Non Plan(Complete)'!C53</f>
        <v>3449.9999999999995</v>
      </c>
      <c r="F73" s="48">
        <v>0</v>
      </c>
      <c r="G73" s="123">
        <v>0</v>
      </c>
      <c r="H73" s="47">
        <f>+'Statement I Non Plan(Complete)'!D53</f>
        <v>3450</v>
      </c>
      <c r="I73" s="47">
        <f>+'Statement I Non Plan(Complete)'!E53</f>
        <v>3967.4999999999995</v>
      </c>
      <c r="J73" s="41">
        <f>+H73-E73</f>
        <v>0</v>
      </c>
      <c r="K73" s="41">
        <f>+I73-H73</f>
        <v>517.49999999999955</v>
      </c>
    </row>
    <row r="74" spans="1:13" x14ac:dyDescent="0.2">
      <c r="A74" s="4" t="s">
        <v>309</v>
      </c>
      <c r="B74" s="43" t="s">
        <v>332</v>
      </c>
      <c r="C74" s="48">
        <v>0</v>
      </c>
      <c r="D74" s="123">
        <v>0</v>
      </c>
      <c r="E74" s="47">
        <v>0</v>
      </c>
      <c r="F74" s="48">
        <v>0</v>
      </c>
      <c r="G74" s="123">
        <v>0</v>
      </c>
      <c r="H74" s="47"/>
      <c r="I74" s="47"/>
    </row>
    <row r="75" spans="1:13" x14ac:dyDescent="0.2">
      <c r="A75" s="4" t="s">
        <v>318</v>
      </c>
      <c r="B75" s="43" t="s">
        <v>333</v>
      </c>
      <c r="C75" s="48">
        <v>0</v>
      </c>
      <c r="D75" s="123">
        <v>0</v>
      </c>
      <c r="E75" s="47">
        <f>'Statement I Non Plan(Complete)'!C55</f>
        <v>229999.99999999997</v>
      </c>
      <c r="F75" s="48">
        <v>0</v>
      </c>
      <c r="G75" s="123">
        <v>0</v>
      </c>
      <c r="H75" s="47">
        <f>+'Statement I Non Plan(Complete)'!D55</f>
        <v>230000</v>
      </c>
      <c r="I75" s="47">
        <f>+'Statement I Non Plan(Complete)'!E55</f>
        <v>264500</v>
      </c>
      <c r="J75" s="41">
        <f>+H75-E75</f>
        <v>0</v>
      </c>
      <c r="K75" s="41">
        <f>+I75-H75</f>
        <v>34500</v>
      </c>
    </row>
    <row r="76" spans="1:13" x14ac:dyDescent="0.2">
      <c r="A76" s="4"/>
      <c r="B76" s="43"/>
      <c r="E76" s="47"/>
      <c r="G76" s="123"/>
      <c r="H76" s="47"/>
      <c r="I76" s="47"/>
    </row>
    <row r="77" spans="1:13" x14ac:dyDescent="0.2">
      <c r="A77" s="3">
        <v>10</v>
      </c>
      <c r="B77" s="29" t="s">
        <v>334</v>
      </c>
      <c r="C77" s="123">
        <v>25034</v>
      </c>
      <c r="D77" s="123">
        <v>180</v>
      </c>
      <c r="E77" s="47">
        <f>'Statement I Non Plan(Complete)'!C63</f>
        <v>23000</v>
      </c>
      <c r="F77" s="123">
        <v>0</v>
      </c>
      <c r="G77" s="123">
        <v>0</v>
      </c>
      <c r="H77" s="47">
        <f>+'Statement I Non Plan(Complete)'!D63</f>
        <v>23000</v>
      </c>
      <c r="I77" s="47">
        <f>+'Statement I Non Plan(Complete)'!E63</f>
        <v>26449.999999999996</v>
      </c>
      <c r="J77" s="41">
        <f>+H77-E77</f>
        <v>0</v>
      </c>
      <c r="K77" s="41">
        <f>+I77-H77</f>
        <v>3449.9999999999964</v>
      </c>
    </row>
    <row r="78" spans="1:13" x14ac:dyDescent="0.2">
      <c r="A78" s="3"/>
      <c r="B78" s="29"/>
      <c r="E78" s="47"/>
      <c r="G78" s="123"/>
      <c r="H78" s="47"/>
      <c r="I78" s="47"/>
    </row>
    <row r="79" spans="1:13" x14ac:dyDescent="0.2">
      <c r="A79" s="3">
        <v>11</v>
      </c>
      <c r="B79" s="29" t="s">
        <v>335</v>
      </c>
      <c r="C79" s="123">
        <v>491024</v>
      </c>
      <c r="D79" s="123">
        <v>1357150</v>
      </c>
      <c r="E79" s="47">
        <f>'Statement I Non Plan(Complete)'!C65</f>
        <v>632500</v>
      </c>
      <c r="F79" s="123">
        <v>1357150</v>
      </c>
      <c r="G79" s="123">
        <v>6300</v>
      </c>
      <c r="H79" s="47">
        <f>+'Statement I Non Plan(Complete)'!D65</f>
        <v>1500000</v>
      </c>
      <c r="I79" s="47">
        <f>+'Statement I Non Plan(Complete)'!E65</f>
        <v>1724999.9999999998</v>
      </c>
      <c r="J79" s="41">
        <f>+H79-E79</f>
        <v>867500</v>
      </c>
      <c r="K79" s="41">
        <f>+I79-H79</f>
        <v>224999.99999999977</v>
      </c>
    </row>
    <row r="80" spans="1:13" x14ac:dyDescent="0.2">
      <c r="A80" s="3"/>
      <c r="B80" s="29"/>
      <c r="E80" s="47"/>
      <c r="G80" s="123"/>
      <c r="H80" s="47"/>
      <c r="I80" s="47"/>
    </row>
    <row r="81" spans="1:11" x14ac:dyDescent="0.2">
      <c r="A81" s="3">
        <v>12</v>
      </c>
      <c r="B81" s="29" t="s">
        <v>336</v>
      </c>
      <c r="C81" s="123">
        <v>19343</v>
      </c>
      <c r="D81" s="123">
        <v>33423</v>
      </c>
      <c r="E81" s="47">
        <f>'Statement I Non Plan(Complete)'!C67</f>
        <v>51749.999999999993</v>
      </c>
      <c r="F81" s="123">
        <v>33423</v>
      </c>
      <c r="G81" s="123">
        <v>0</v>
      </c>
      <c r="H81" s="47">
        <f>+'Statement I Non Plan(Complete)'!D67</f>
        <v>51750</v>
      </c>
      <c r="I81" s="47">
        <f>+'Statement I Non Plan(Complete)'!E67</f>
        <v>59512.499999999993</v>
      </c>
      <c r="J81" s="41">
        <f>+H81-E81</f>
        <v>0</v>
      </c>
      <c r="K81" s="41">
        <f>+I81-H81</f>
        <v>7762.4999999999927</v>
      </c>
    </row>
    <row r="82" spans="1:11" x14ac:dyDescent="0.2">
      <c r="A82" s="3"/>
      <c r="B82" s="29"/>
      <c r="E82" s="47"/>
      <c r="G82" s="123"/>
      <c r="H82" s="47"/>
      <c r="I82" s="47"/>
    </row>
    <row r="83" spans="1:11" x14ac:dyDescent="0.2">
      <c r="A83" s="3">
        <v>13</v>
      </c>
      <c r="B83" s="29" t="s">
        <v>337</v>
      </c>
      <c r="C83" s="123">
        <f>95417+90000</f>
        <v>185417</v>
      </c>
      <c r="D83" s="123">
        <v>131277</v>
      </c>
      <c r="E83" s="47">
        <f>'Statement I Non Plan(Complete)'!C69</f>
        <v>310500</v>
      </c>
      <c r="F83" s="123">
        <v>103731</v>
      </c>
      <c r="G83" s="123">
        <v>74448</v>
      </c>
      <c r="H83" s="47">
        <f>+'Statement I Non Plan(Complete)'!D69</f>
        <v>310500</v>
      </c>
      <c r="I83" s="47">
        <f>+'Statement I Non Plan(Complete)'!E69</f>
        <v>357075</v>
      </c>
      <c r="J83" s="41">
        <f>+H83-E83</f>
        <v>0</v>
      </c>
      <c r="K83" s="41">
        <f>+I83-H83</f>
        <v>46575</v>
      </c>
    </row>
    <row r="84" spans="1:11" x14ac:dyDescent="0.2">
      <c r="A84" s="3"/>
      <c r="B84" s="29"/>
      <c r="E84" s="47"/>
      <c r="G84" s="123"/>
      <c r="H84" s="47"/>
      <c r="I84" s="47"/>
    </row>
    <row r="85" spans="1:11" x14ac:dyDescent="0.2">
      <c r="A85" s="3">
        <v>14</v>
      </c>
      <c r="B85" s="29" t="s">
        <v>338</v>
      </c>
      <c r="C85" s="123">
        <v>2755</v>
      </c>
      <c r="D85" s="123">
        <v>3681</v>
      </c>
      <c r="E85" s="47">
        <f>'Statement I Non Plan(Complete)'!C71</f>
        <v>28749.999999999996</v>
      </c>
      <c r="F85" s="123">
        <v>2163</v>
      </c>
      <c r="G85" s="123">
        <v>395</v>
      </c>
      <c r="H85" s="47">
        <f>+'Statement I Non Plan(Complete)'!D71</f>
        <v>28750</v>
      </c>
      <c r="I85" s="47">
        <f>+'Statement I Non Plan(Complete)'!E71</f>
        <v>33062.5</v>
      </c>
      <c r="J85" s="41">
        <f>+H85-E85</f>
        <v>0</v>
      </c>
      <c r="K85" s="41">
        <f>+I85-H85</f>
        <v>4312.5</v>
      </c>
    </row>
    <row r="86" spans="1:11" x14ac:dyDescent="0.2">
      <c r="A86" s="3"/>
      <c r="B86" s="29"/>
      <c r="E86" s="47"/>
      <c r="G86" s="123"/>
      <c r="H86" s="47"/>
      <c r="I86" s="47"/>
    </row>
    <row r="87" spans="1:11" x14ac:dyDescent="0.2">
      <c r="A87" s="3">
        <v>15</v>
      </c>
      <c r="B87" s="109" t="s">
        <v>339</v>
      </c>
      <c r="C87" s="48">
        <v>96580</v>
      </c>
      <c r="D87" s="123">
        <v>0</v>
      </c>
      <c r="E87" s="47">
        <f>'Statement I Non Plan(Complete)'!C73</f>
        <v>650000</v>
      </c>
      <c r="F87" s="48">
        <v>0</v>
      </c>
      <c r="G87" s="123">
        <v>0</v>
      </c>
      <c r="H87" s="47">
        <f>+'Statement I Non Plan(Complete)'!D73</f>
        <v>174690</v>
      </c>
      <c r="I87" s="47">
        <f>+'Statement I Non Plan(Complete)'!E73</f>
        <v>174690</v>
      </c>
      <c r="J87" s="41">
        <f>+H87-E87</f>
        <v>-475310</v>
      </c>
      <c r="K87" s="41">
        <f>+I87-H87</f>
        <v>0</v>
      </c>
    </row>
    <row r="88" spans="1:11" x14ac:dyDescent="0.2">
      <c r="B88" s="29"/>
      <c r="E88" s="47"/>
      <c r="G88" s="123"/>
      <c r="H88" s="47"/>
      <c r="I88" s="47"/>
    </row>
    <row r="89" spans="1:11" x14ac:dyDescent="0.2">
      <c r="A89" s="3">
        <v>16</v>
      </c>
      <c r="B89" s="146" t="s">
        <v>737</v>
      </c>
      <c r="C89" s="123">
        <f>26995+102949</f>
        <v>129944</v>
      </c>
      <c r="D89" s="123">
        <v>438708</v>
      </c>
      <c r="E89" s="47">
        <f>'Statement I Non Plan(Complete)'!C75</f>
        <v>804999.99999999988</v>
      </c>
      <c r="F89" s="123">
        <v>288667</v>
      </c>
      <c r="G89" s="123">
        <v>47042</v>
      </c>
      <c r="H89" s="47">
        <f>+'Statement I Non Plan(Complete)'!D75</f>
        <v>1200000</v>
      </c>
      <c r="I89" s="47">
        <f>+'Statement I Non Plan(Complete)'!E75</f>
        <v>1380000</v>
      </c>
      <c r="J89" s="41">
        <f>+H89-E89</f>
        <v>395000.00000000012</v>
      </c>
      <c r="K89" s="41">
        <f>+I89-H89</f>
        <v>180000</v>
      </c>
    </row>
    <row r="90" spans="1:11" x14ac:dyDescent="0.2">
      <c r="A90" s="3"/>
      <c r="B90" s="29"/>
      <c r="E90" s="47"/>
      <c r="G90" s="123"/>
      <c r="H90" s="47"/>
      <c r="I90" s="47"/>
    </row>
    <row r="91" spans="1:11" x14ac:dyDescent="0.2">
      <c r="A91" s="3">
        <v>17</v>
      </c>
      <c r="B91" s="29" t="s">
        <v>340</v>
      </c>
      <c r="C91" s="123">
        <v>469091</v>
      </c>
      <c r="D91" s="123">
        <v>840340</v>
      </c>
      <c r="E91" s="47">
        <f>'Statement I Non Plan(Complete)'!C77</f>
        <v>632500</v>
      </c>
      <c r="F91" s="123">
        <v>656810</v>
      </c>
      <c r="G91" s="123">
        <v>300034</v>
      </c>
      <c r="H91" s="47">
        <f>+'Statement I Non Plan(Complete)'!D77</f>
        <v>1000000</v>
      </c>
      <c r="I91" s="47">
        <f>+'Statement I Non Plan(Complete)'!E77</f>
        <v>1150000</v>
      </c>
      <c r="J91" s="41">
        <f>+H91-E91</f>
        <v>367500</v>
      </c>
      <c r="K91" s="41">
        <f>+I91-H91</f>
        <v>150000</v>
      </c>
    </row>
    <row r="92" spans="1:11" x14ac:dyDescent="0.2">
      <c r="A92" s="3"/>
      <c r="B92" s="29"/>
      <c r="E92" s="47"/>
      <c r="G92" s="123"/>
      <c r="H92" s="47"/>
      <c r="I92" s="47"/>
    </row>
    <row r="93" spans="1:11" x14ac:dyDescent="0.2">
      <c r="A93" s="3">
        <v>18</v>
      </c>
      <c r="B93" s="53" t="s">
        <v>520</v>
      </c>
      <c r="C93" s="123">
        <v>5105</v>
      </c>
      <c r="D93" s="123">
        <v>0</v>
      </c>
      <c r="E93" s="47">
        <f>'Statement I Non Plan(Complete)'!C79</f>
        <v>114999.99999999999</v>
      </c>
      <c r="F93" s="123">
        <v>0</v>
      </c>
      <c r="G93" s="123">
        <v>1140</v>
      </c>
      <c r="H93" s="47">
        <f>+'Statement I Non Plan(Complete)'!D79</f>
        <v>115000</v>
      </c>
      <c r="I93" s="47">
        <f>+'Statement I Non Plan(Complete)'!E79</f>
        <v>132250</v>
      </c>
      <c r="J93" s="41">
        <f>+H93-E93</f>
        <v>0</v>
      </c>
      <c r="K93" s="41">
        <f>+I93-H93</f>
        <v>17250</v>
      </c>
    </row>
    <row r="94" spans="1:11" x14ac:dyDescent="0.2">
      <c r="A94" s="3"/>
      <c r="B94" s="29"/>
      <c r="E94" s="47"/>
      <c r="G94" s="123"/>
      <c r="H94" s="47"/>
      <c r="I94" s="47"/>
    </row>
    <row r="95" spans="1:11" x14ac:dyDescent="0.2">
      <c r="A95" s="3">
        <v>19</v>
      </c>
      <c r="B95" s="29" t="s">
        <v>341</v>
      </c>
      <c r="C95" s="123">
        <v>0</v>
      </c>
      <c r="D95" s="123">
        <v>0</v>
      </c>
      <c r="E95" s="47">
        <f>'Statement I Non Plan(Complete)'!C81</f>
        <v>0</v>
      </c>
      <c r="F95" s="123">
        <v>0</v>
      </c>
      <c r="G95" s="123">
        <v>0</v>
      </c>
      <c r="H95" s="47">
        <f>+'Statement I Non Plan(Complete)'!D81</f>
        <v>100000</v>
      </c>
      <c r="I95" s="47">
        <v>0</v>
      </c>
      <c r="J95" s="41">
        <f>+H95-E95</f>
        <v>100000</v>
      </c>
      <c r="K95" s="41">
        <f>+I95-H95</f>
        <v>-100000</v>
      </c>
    </row>
    <row r="96" spans="1:11" x14ac:dyDescent="0.2">
      <c r="A96" s="3"/>
      <c r="B96" s="29"/>
      <c r="E96" s="47"/>
      <c r="G96" s="123"/>
      <c r="H96" s="47"/>
      <c r="I96" s="47"/>
    </row>
    <row r="97" spans="1:11" x14ac:dyDescent="0.2">
      <c r="A97" s="3">
        <v>20</v>
      </c>
      <c r="B97" s="29" t="s">
        <v>342</v>
      </c>
      <c r="C97" s="123">
        <v>50000</v>
      </c>
      <c r="D97" s="123">
        <v>3000</v>
      </c>
      <c r="E97" s="47">
        <f>'Statement I Non Plan(Complete)'!C83</f>
        <v>300000</v>
      </c>
      <c r="F97" s="123">
        <v>3000</v>
      </c>
      <c r="G97" s="123">
        <v>0</v>
      </c>
      <c r="H97" s="47">
        <f>+'Statement I Non Plan(Complete)'!D83</f>
        <v>600000</v>
      </c>
      <c r="I97" s="47">
        <f>+'Statement I Non Plan(Complete)'!E83</f>
        <v>600000</v>
      </c>
      <c r="J97" s="41">
        <f>+H97-E97</f>
        <v>300000</v>
      </c>
      <c r="K97" s="41">
        <f>+I97-H97</f>
        <v>0</v>
      </c>
    </row>
    <row r="98" spans="1:11" x14ac:dyDescent="0.2">
      <c r="A98" s="3"/>
      <c r="B98" s="29"/>
      <c r="E98" s="47"/>
      <c r="G98" s="123"/>
      <c r="H98" s="47"/>
      <c r="I98" s="47"/>
    </row>
    <row r="99" spans="1:11" x14ac:dyDescent="0.2">
      <c r="A99" s="3">
        <v>21</v>
      </c>
      <c r="B99" s="29" t="s">
        <v>343</v>
      </c>
      <c r="C99" s="123">
        <v>13800</v>
      </c>
      <c r="D99" s="123">
        <v>9300</v>
      </c>
      <c r="E99" s="47">
        <f>'Statement I Non Plan(Complete)'!C85</f>
        <v>69000</v>
      </c>
      <c r="F99" s="123">
        <v>9300</v>
      </c>
      <c r="G99" s="123">
        <v>0</v>
      </c>
      <c r="H99" s="47">
        <f>+'Statement I Non Plan(Complete)'!D85</f>
        <v>120000</v>
      </c>
      <c r="I99" s="47">
        <f>+'Statement I Non Plan(Complete)'!E85</f>
        <v>138000</v>
      </c>
      <c r="J99" s="41">
        <f>+H99-E99</f>
        <v>51000</v>
      </c>
      <c r="K99" s="41">
        <f>+I99-H99</f>
        <v>18000</v>
      </c>
    </row>
    <row r="100" spans="1:11" x14ac:dyDescent="0.2">
      <c r="A100" s="3"/>
      <c r="B100" s="29"/>
      <c r="E100" s="47"/>
      <c r="G100" s="123"/>
      <c r="H100" s="47"/>
      <c r="I100" s="47"/>
    </row>
    <row r="101" spans="1:11" x14ac:dyDescent="0.2">
      <c r="A101" s="3">
        <v>22</v>
      </c>
      <c r="B101" s="29" t="s">
        <v>344</v>
      </c>
      <c r="C101" s="123">
        <v>657564</v>
      </c>
      <c r="D101" s="123">
        <v>657564</v>
      </c>
      <c r="E101" s="47">
        <f>'Statement I Non Plan(Complete)'!C87</f>
        <v>1150000</v>
      </c>
      <c r="F101" s="123">
        <v>657564</v>
      </c>
      <c r="G101" s="123">
        <v>0</v>
      </c>
      <c r="H101" s="47">
        <f>+'Statement I Non Plan(Complete)'!D87</f>
        <v>1200000</v>
      </c>
      <c r="I101" s="47">
        <f>+'Statement I Non Plan(Complete)'!E87</f>
        <v>2500000</v>
      </c>
      <c r="J101" s="41">
        <f>+H101-E101</f>
        <v>50000</v>
      </c>
      <c r="K101" s="41">
        <f>+I101-H101</f>
        <v>1300000</v>
      </c>
    </row>
    <row r="102" spans="1:11" x14ac:dyDescent="0.2">
      <c r="A102" s="3"/>
      <c r="B102" s="29"/>
      <c r="E102" s="47"/>
      <c r="G102" s="123"/>
      <c r="H102" s="47"/>
      <c r="I102" s="47"/>
    </row>
    <row r="103" spans="1:11" x14ac:dyDescent="0.2">
      <c r="A103" s="3">
        <v>23</v>
      </c>
      <c r="B103" s="29" t="s">
        <v>345</v>
      </c>
      <c r="C103" s="123">
        <v>13200</v>
      </c>
      <c r="D103" s="123">
        <v>28255</v>
      </c>
      <c r="E103" s="47">
        <f>'Statement I Non Plan(Complete)'!C89</f>
        <v>46000</v>
      </c>
      <c r="F103" s="123">
        <v>0</v>
      </c>
      <c r="G103" s="123">
        <v>0</v>
      </c>
      <c r="H103" s="47">
        <f>+'Statement I Non Plan(Complete)'!D89</f>
        <v>75000</v>
      </c>
      <c r="I103" s="47">
        <f>+'Statement I Non Plan(Complete)'!E89</f>
        <v>86250</v>
      </c>
      <c r="J103" s="41">
        <f>+H103-E103</f>
        <v>29000</v>
      </c>
      <c r="K103" s="41">
        <f>+I103-H103</f>
        <v>11250</v>
      </c>
    </row>
    <row r="104" spans="1:11" x14ac:dyDescent="0.2">
      <c r="A104" s="3"/>
      <c r="B104" s="29"/>
      <c r="E104" s="47"/>
      <c r="G104" s="123"/>
      <c r="H104" s="47"/>
      <c r="I104" s="47"/>
    </row>
    <row r="105" spans="1:11" x14ac:dyDescent="0.2">
      <c r="A105" s="3">
        <v>24</v>
      </c>
      <c r="B105" s="29" t="s">
        <v>346</v>
      </c>
      <c r="C105" s="123">
        <v>62160</v>
      </c>
      <c r="D105" s="123">
        <v>0</v>
      </c>
      <c r="E105" s="47">
        <f>'Statement I Non Plan(Complete)'!C91</f>
        <v>206999.99999999997</v>
      </c>
      <c r="F105" s="123">
        <v>0</v>
      </c>
      <c r="G105" s="123">
        <v>0</v>
      </c>
      <c r="H105" s="47">
        <f>+'Statement I Non Plan(Complete)'!D91</f>
        <v>150000</v>
      </c>
      <c r="I105" s="47">
        <f>+'Statement I Non Plan(Complete)'!E91</f>
        <v>172500</v>
      </c>
      <c r="J105" s="41">
        <f>+H105-E105</f>
        <v>-56999.999999999971</v>
      </c>
      <c r="K105" s="41">
        <f>+I105-H105</f>
        <v>22500</v>
      </c>
    </row>
    <row r="106" spans="1:11" x14ac:dyDescent="0.2">
      <c r="A106" s="3"/>
      <c r="G106" s="123"/>
    </row>
    <row r="107" spans="1:11" x14ac:dyDescent="0.2">
      <c r="A107" s="3">
        <v>25</v>
      </c>
      <c r="B107" s="29" t="s">
        <v>437</v>
      </c>
      <c r="C107" s="48">
        <v>0</v>
      </c>
      <c r="D107" s="123">
        <v>0</v>
      </c>
      <c r="E107" s="47">
        <f>'Statement I Non Plan(Complete)'!C93</f>
        <v>0</v>
      </c>
      <c r="F107" s="48">
        <v>0</v>
      </c>
      <c r="G107" s="123">
        <v>0</v>
      </c>
      <c r="H107" s="47">
        <f>+'Statement I Non Plan(Complete)'!D93</f>
        <v>0</v>
      </c>
      <c r="I107" s="47">
        <f>+'Statement I Non Plan(Complete)'!E93</f>
        <v>0</v>
      </c>
      <c r="J107" s="41">
        <f>+H107-E107</f>
        <v>0</v>
      </c>
      <c r="K107" s="41">
        <f>+I107-H107</f>
        <v>0</v>
      </c>
    </row>
    <row r="109" spans="1:11" s="5" customFormat="1" ht="13.5" thickBot="1" x14ac:dyDescent="0.25">
      <c r="A109" s="19"/>
      <c r="B109" s="52" t="s">
        <v>34</v>
      </c>
      <c r="C109" s="52">
        <f t="shared" ref="C109:K109" si="2">ROUND(SUM(C24:C107)-C67,0)</f>
        <v>44330311</v>
      </c>
      <c r="D109" s="52">
        <f t="shared" si="2"/>
        <v>47013030</v>
      </c>
      <c r="E109" s="52">
        <f t="shared" si="2"/>
        <v>83246600</v>
      </c>
      <c r="F109" s="52">
        <f t="shared" si="2"/>
        <v>32999989</v>
      </c>
      <c r="G109" s="52">
        <f t="shared" si="2"/>
        <v>13920172</v>
      </c>
      <c r="H109" s="52">
        <f t="shared" si="2"/>
        <v>82611374</v>
      </c>
      <c r="I109" s="52">
        <f t="shared" si="2"/>
        <v>96389377</v>
      </c>
      <c r="J109" s="52">
        <f t="shared" si="2"/>
        <v>-635226</v>
      </c>
      <c r="K109" s="52">
        <f t="shared" si="2"/>
        <v>13778003</v>
      </c>
    </row>
    <row r="110" spans="1:11" ht="13.5" thickTop="1" x14ac:dyDescent="0.2"/>
    <row r="111" spans="1:11" x14ac:dyDescent="0.2">
      <c r="A111" t="s">
        <v>11</v>
      </c>
      <c r="B111" s="3">
        <v>1</v>
      </c>
      <c r="C111" s="48" t="s">
        <v>12</v>
      </c>
      <c r="I111" s="47"/>
    </row>
    <row r="112" spans="1:11" x14ac:dyDescent="0.2">
      <c r="B112" s="3">
        <v>2</v>
      </c>
      <c r="C112" s="48" t="s">
        <v>13</v>
      </c>
    </row>
    <row r="113" spans="2:8" x14ac:dyDescent="0.2">
      <c r="B113" s="3"/>
      <c r="C113" s="48" t="s">
        <v>14</v>
      </c>
      <c r="H113" s="47"/>
    </row>
    <row r="114" spans="2:8" x14ac:dyDescent="0.2">
      <c r="B114" s="3"/>
      <c r="C114" s="48" t="s">
        <v>15</v>
      </c>
      <c r="H114" s="47"/>
    </row>
    <row r="115" spans="2:8" x14ac:dyDescent="0.2">
      <c r="B115" s="3">
        <v>3</v>
      </c>
      <c r="C115" s="48" t="s">
        <v>16</v>
      </c>
    </row>
    <row r="116" spans="2:8" x14ac:dyDescent="0.2">
      <c r="C116" s="48" t="s">
        <v>17</v>
      </c>
    </row>
    <row r="118" spans="2:8" x14ac:dyDescent="0.2">
      <c r="E118" s="47"/>
    </row>
    <row r="119" spans="2:8" x14ac:dyDescent="0.2">
      <c r="G119" s="123"/>
    </row>
    <row r="121" spans="2:8" x14ac:dyDescent="0.2">
      <c r="F121" s="123"/>
    </row>
    <row r="122" spans="2:8" x14ac:dyDescent="0.2">
      <c r="C122" s="123"/>
      <c r="D122" s="123"/>
    </row>
    <row r="124" spans="2:8" x14ac:dyDescent="0.2">
      <c r="F124" s="123"/>
    </row>
  </sheetData>
  <mergeCells count="6">
    <mergeCell ref="A11:M11"/>
    <mergeCell ref="A2:M2"/>
    <mergeCell ref="A3:M3"/>
    <mergeCell ref="A4:M4"/>
    <mergeCell ref="B6:L6"/>
    <mergeCell ref="A10:M10"/>
  </mergeCells>
  <phoneticPr fontId="0" type="noConversion"/>
  <pageMargins left="0.75" right="0.75" top="0.53" bottom="1" header="0.5" footer="0.5"/>
  <pageSetup scale="3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8"/>
  <sheetViews>
    <sheetView topLeftCell="A8" zoomScale="85" zoomScaleNormal="85" workbookViewId="0">
      <selection activeCell="A2" sqref="A2:M44"/>
    </sheetView>
  </sheetViews>
  <sheetFormatPr defaultRowHeight="12.75" x14ac:dyDescent="0.2"/>
  <cols>
    <col min="1" max="1" width="3.5703125" customWidth="1"/>
    <col min="2" max="2" width="36.140625" customWidth="1"/>
    <col min="3" max="3" width="14.140625" bestFit="1" customWidth="1"/>
    <col min="4" max="4" width="10.7109375" bestFit="1" customWidth="1"/>
    <col min="5" max="5" width="15" bestFit="1" customWidth="1"/>
    <col min="6" max="7" width="12.7109375" bestFit="1" customWidth="1"/>
    <col min="8" max="8" width="16.5703125" bestFit="1" customWidth="1"/>
    <col min="9" max="9" width="16" bestFit="1" customWidth="1"/>
    <col min="10" max="10" width="11.42578125" customWidth="1"/>
    <col min="11" max="11" width="10.7109375" bestFit="1" customWidth="1"/>
    <col min="12" max="12" width="17.85546875" customWidth="1"/>
    <col min="13" max="13" width="12.42578125" customWidth="1"/>
  </cols>
  <sheetData>
    <row r="2" spans="1:13" ht="20.25" x14ac:dyDescent="0.3">
      <c r="A2" s="156" t="s">
        <v>445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ht="20.25" x14ac:dyDescent="0.3">
      <c r="A3" s="157" t="s">
        <v>455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3" ht="20.25" x14ac:dyDescent="0.3">
      <c r="A4" s="157" t="s">
        <v>454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ht="20.25" x14ac:dyDescent="0.3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ht="20.25" x14ac:dyDescent="0.3">
      <c r="A6" s="89"/>
      <c r="B6" s="156" t="s">
        <v>441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89"/>
    </row>
    <row r="7" spans="1:13" ht="20.25" x14ac:dyDescent="0.3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6" t="s">
        <v>466</v>
      </c>
      <c r="M7" s="89"/>
    </row>
    <row r="8" spans="1:13" ht="20.25" x14ac:dyDescent="0.3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6" t="s">
        <v>18</v>
      </c>
      <c r="M8" s="89"/>
    </row>
    <row r="9" spans="1:13" ht="20.25" x14ac:dyDescent="0.3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</row>
    <row r="10" spans="1:13" ht="20.25" x14ac:dyDescent="0.3">
      <c r="A10" s="156" t="s">
        <v>602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</row>
    <row r="11" spans="1:13" ht="20.25" x14ac:dyDescent="0.3">
      <c r="A11" s="156" t="s">
        <v>603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</row>
    <row r="12" spans="1:13" ht="15" x14ac:dyDescent="0.2">
      <c r="C12" s="42"/>
    </row>
    <row r="13" spans="1:13" ht="13.5" thickBot="1" x14ac:dyDescent="0.25">
      <c r="B13" s="11" t="s">
        <v>19</v>
      </c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5" x14ac:dyDescent="0.2">
      <c r="B14" s="2" t="s">
        <v>0</v>
      </c>
      <c r="C14" s="42"/>
      <c r="E14" s="3" t="s">
        <v>6</v>
      </c>
      <c r="F14" s="3" t="s">
        <v>9</v>
      </c>
      <c r="G14" s="3" t="s">
        <v>10</v>
      </c>
      <c r="H14" s="3" t="s">
        <v>73</v>
      </c>
      <c r="I14" s="3" t="s">
        <v>72</v>
      </c>
      <c r="J14" s="3" t="s">
        <v>377</v>
      </c>
      <c r="K14" s="3"/>
      <c r="L14" s="3" t="s">
        <v>382</v>
      </c>
      <c r="M14" s="3"/>
    </row>
    <row r="15" spans="1:13" ht="15" x14ac:dyDescent="0.2">
      <c r="B15" s="2" t="s">
        <v>1</v>
      </c>
      <c r="C15" s="42"/>
      <c r="E15" s="3"/>
      <c r="F15" s="3" t="s">
        <v>157</v>
      </c>
      <c r="G15" s="3" t="s">
        <v>157</v>
      </c>
      <c r="H15" s="3"/>
      <c r="I15" s="3"/>
      <c r="J15" t="s">
        <v>378</v>
      </c>
      <c r="K15" s="3"/>
      <c r="L15" s="3" t="s">
        <v>381</v>
      </c>
      <c r="M15" s="3"/>
    </row>
    <row r="16" spans="1:13" ht="15" x14ac:dyDescent="0.2">
      <c r="B16" s="2" t="s">
        <v>2</v>
      </c>
      <c r="C16" s="42"/>
      <c r="D16" s="18"/>
      <c r="E16" s="18"/>
      <c r="F16" s="18"/>
      <c r="G16" s="18"/>
      <c r="H16" s="18"/>
      <c r="I16" s="18"/>
      <c r="J16" s="3" t="s">
        <v>379</v>
      </c>
      <c r="K16" s="18"/>
      <c r="L16" s="18" t="s">
        <v>380</v>
      </c>
      <c r="M16" s="18"/>
    </row>
    <row r="17" spans="1:13" s="3" customFormat="1" x14ac:dyDescent="0.2">
      <c r="B17" s="2" t="s">
        <v>3</v>
      </c>
      <c r="C17" s="2" t="s">
        <v>156</v>
      </c>
    </row>
    <row r="18" spans="1:13" s="3" customFormat="1" x14ac:dyDescent="0.2">
      <c r="B18" s="2" t="s">
        <v>4</v>
      </c>
      <c r="C18" s="2"/>
    </row>
    <row r="19" spans="1:13" s="3" customFormat="1" x14ac:dyDescent="0.2">
      <c r="B19" s="2" t="s">
        <v>5</v>
      </c>
      <c r="C19" s="137" t="s">
        <v>502</v>
      </c>
      <c r="D19" s="137" t="s">
        <v>543</v>
      </c>
      <c r="E19" s="137" t="s">
        <v>550</v>
      </c>
      <c r="F19" s="137" t="s">
        <v>543</v>
      </c>
      <c r="G19" s="3" t="s">
        <v>543</v>
      </c>
      <c r="H19" s="137" t="s">
        <v>550</v>
      </c>
      <c r="I19" s="3" t="s">
        <v>601</v>
      </c>
      <c r="J19" s="3" t="s">
        <v>7</v>
      </c>
      <c r="K19" s="3" t="s">
        <v>8</v>
      </c>
      <c r="L19" s="3" t="s">
        <v>7</v>
      </c>
      <c r="M19" s="3" t="s">
        <v>8</v>
      </c>
    </row>
    <row r="20" spans="1:13" ht="6" customHeight="1" x14ac:dyDescent="0.2">
      <c r="B20" s="7"/>
      <c r="C20" s="7"/>
      <c r="D20" s="8"/>
      <c r="E20" s="8"/>
      <c r="F20" s="8"/>
      <c r="G20" s="8"/>
      <c r="H20" s="8"/>
      <c r="I20" s="8"/>
      <c r="J20" s="8"/>
      <c r="K20" s="9"/>
      <c r="L20" s="9"/>
      <c r="M20" s="9"/>
    </row>
    <row r="21" spans="1:13" ht="13.5" thickBot="1" x14ac:dyDescent="0.25">
      <c r="B21" s="14">
        <v>1</v>
      </c>
      <c r="C21" s="14">
        <v>2</v>
      </c>
      <c r="D21" s="14">
        <v>3</v>
      </c>
      <c r="E21" s="14">
        <v>4</v>
      </c>
      <c r="F21" s="14">
        <v>5</v>
      </c>
      <c r="G21" s="14">
        <v>6</v>
      </c>
      <c r="H21" s="14">
        <v>7</v>
      </c>
      <c r="I21" s="14">
        <v>8</v>
      </c>
      <c r="J21" s="14">
        <v>9</v>
      </c>
      <c r="K21" s="14">
        <v>10</v>
      </c>
      <c r="L21" s="14">
        <v>11</v>
      </c>
      <c r="M21" s="15">
        <v>12</v>
      </c>
    </row>
    <row r="23" spans="1:13" x14ac:dyDescent="0.2">
      <c r="A23">
        <v>1</v>
      </c>
      <c r="B23" s="48" t="s">
        <v>347</v>
      </c>
      <c r="C23" s="125">
        <v>90475</v>
      </c>
      <c r="D23" s="124">
        <v>99000</v>
      </c>
      <c r="E23" s="124">
        <f>'Statement I Plan (Complete)'!C13</f>
        <v>6146749.9999999991</v>
      </c>
      <c r="F23" s="124">
        <v>99000</v>
      </c>
      <c r="G23" s="124">
        <v>0</v>
      </c>
      <c r="H23" s="124">
        <f>'Statement I Plan (Complete)'!D13</f>
        <v>6368000</v>
      </c>
      <c r="I23" s="124">
        <f>'Statement I Plan (Complete)'!E13</f>
        <v>7323199.9999999991</v>
      </c>
      <c r="J23" s="124">
        <f>H23-E23</f>
        <v>221250.00000000093</v>
      </c>
      <c r="K23" s="124">
        <f>I23-H23</f>
        <v>955199.99999999907</v>
      </c>
      <c r="L23" s="53" t="s">
        <v>449</v>
      </c>
      <c r="M23" t="s">
        <v>383</v>
      </c>
    </row>
    <row r="24" spans="1:13" x14ac:dyDescent="0.2">
      <c r="A24">
        <v>2</v>
      </c>
      <c r="B24" s="48" t="s">
        <v>348</v>
      </c>
      <c r="C24" s="125">
        <v>462793</v>
      </c>
      <c r="D24" s="124">
        <v>1495606</v>
      </c>
      <c r="E24" s="124">
        <f>'Statement I Plan (Complete)'!C14</f>
        <v>1150000</v>
      </c>
      <c r="F24" s="124">
        <v>1495606</v>
      </c>
      <c r="G24" s="124">
        <v>0</v>
      </c>
      <c r="H24" s="124">
        <f>'Statement I Plan (Complete)'!D14</f>
        <v>2000000</v>
      </c>
      <c r="I24" s="124">
        <f>'Statement I Plan (Complete)'!E14</f>
        <v>2300000</v>
      </c>
      <c r="J24" s="124">
        <f t="shared" ref="J24:J40" si="0">H24-E24</f>
        <v>850000</v>
      </c>
      <c r="K24" s="124">
        <f t="shared" ref="K24:K40" si="1">I24-H24</f>
        <v>300000</v>
      </c>
      <c r="L24" t="s">
        <v>384</v>
      </c>
      <c r="M24" t="s">
        <v>384</v>
      </c>
    </row>
    <row r="25" spans="1:13" x14ac:dyDescent="0.2">
      <c r="A25">
        <v>3</v>
      </c>
      <c r="B25" s="48" t="s">
        <v>349</v>
      </c>
      <c r="C25" s="125">
        <v>0</v>
      </c>
      <c r="D25" s="124">
        <v>0</v>
      </c>
      <c r="E25" s="124">
        <f>'Statement I Plan (Complete)'!C15</f>
        <v>184000</v>
      </c>
      <c r="F25" s="124">
        <v>0</v>
      </c>
      <c r="G25" s="124">
        <v>0</v>
      </c>
      <c r="H25" s="124">
        <f>'Statement I Plan (Complete)'!D15</f>
        <v>695000</v>
      </c>
      <c r="I25" s="124">
        <f>'Statement I Plan (Complete)'!E15</f>
        <v>799249.99999999988</v>
      </c>
      <c r="J25" s="124">
        <f t="shared" si="0"/>
        <v>511000</v>
      </c>
      <c r="K25" s="124">
        <f t="shared" si="1"/>
        <v>104249.99999999988</v>
      </c>
      <c r="L25" s="6" t="s">
        <v>545</v>
      </c>
      <c r="M25" s="6" t="s">
        <v>545</v>
      </c>
    </row>
    <row r="26" spans="1:13" x14ac:dyDescent="0.2">
      <c r="A26">
        <v>4</v>
      </c>
      <c r="B26" s="48" t="s">
        <v>350</v>
      </c>
      <c r="C26" s="125">
        <v>173223</v>
      </c>
      <c r="D26" s="124">
        <v>264265</v>
      </c>
      <c r="E26" s="124">
        <f>'Statement I Plan (Complete)'!C16</f>
        <v>304750</v>
      </c>
      <c r="F26" s="124">
        <v>264265</v>
      </c>
      <c r="G26" s="124">
        <v>0</v>
      </c>
      <c r="H26" s="124">
        <f>'Statement I Plan (Complete)'!D16</f>
        <v>4960000</v>
      </c>
      <c r="I26" s="124">
        <f>'Statement I Plan (Complete)'!E16</f>
        <v>5704000</v>
      </c>
      <c r="J26" s="124">
        <f t="shared" si="0"/>
        <v>4655250</v>
      </c>
      <c r="K26" s="124">
        <f t="shared" si="1"/>
        <v>744000</v>
      </c>
      <c r="L26" t="s">
        <v>385</v>
      </c>
      <c r="M26" t="s">
        <v>385</v>
      </c>
    </row>
    <row r="27" spans="1:13" x14ac:dyDescent="0.2">
      <c r="A27">
        <v>5</v>
      </c>
      <c r="B27" s="48" t="s">
        <v>351</v>
      </c>
      <c r="C27" s="125">
        <v>53757</v>
      </c>
      <c r="D27" s="124">
        <v>127016</v>
      </c>
      <c r="E27" s="124">
        <f>'Statement I Plan (Complete)'!C17</f>
        <v>276000</v>
      </c>
      <c r="F27" s="124">
        <v>127016</v>
      </c>
      <c r="G27" s="124">
        <v>0</v>
      </c>
      <c r="H27" s="124">
        <f>'Statement I Plan (Complete)'!D17</f>
        <v>1508000</v>
      </c>
      <c r="I27" s="124">
        <f>'Statement I Plan (Complete)'!E17</f>
        <v>1734199.9999999998</v>
      </c>
      <c r="J27" s="124">
        <f t="shared" si="0"/>
        <v>1232000</v>
      </c>
      <c r="K27" s="124">
        <f t="shared" si="1"/>
        <v>226199.99999999977</v>
      </c>
      <c r="L27" t="s">
        <v>386</v>
      </c>
      <c r="M27" t="s">
        <v>386</v>
      </c>
    </row>
    <row r="28" spans="1:13" x14ac:dyDescent="0.2">
      <c r="A28">
        <v>6</v>
      </c>
      <c r="B28" s="48" t="s">
        <v>352</v>
      </c>
      <c r="C28" s="125">
        <v>52312</v>
      </c>
      <c r="D28" s="124">
        <v>554625</v>
      </c>
      <c r="E28" s="124">
        <f>'Statement I Plan (Complete)'!C18</f>
        <v>862499.99999999988</v>
      </c>
      <c r="F28" s="124">
        <v>554625</v>
      </c>
      <c r="G28" s="124">
        <v>0</v>
      </c>
      <c r="H28" s="124">
        <f>'Statement I Plan (Complete)'!D18</f>
        <v>190000</v>
      </c>
      <c r="I28" s="124">
        <f>'Statement I Plan (Complete)'!E18</f>
        <v>218499.99999999997</v>
      </c>
      <c r="J28" s="124">
        <f t="shared" si="0"/>
        <v>-672499.99999999988</v>
      </c>
      <c r="K28" s="124">
        <f t="shared" si="1"/>
        <v>28499.999999999971</v>
      </c>
      <c r="L28" t="s">
        <v>387</v>
      </c>
      <c r="M28" t="s">
        <v>387</v>
      </c>
    </row>
    <row r="29" spans="1:13" x14ac:dyDescent="0.2">
      <c r="A29">
        <v>7</v>
      </c>
      <c r="B29" s="48" t="s">
        <v>360</v>
      </c>
      <c r="C29" s="123">
        <v>471578</v>
      </c>
      <c r="D29" s="124">
        <v>693743</v>
      </c>
      <c r="E29" s="124">
        <f>'Statement I Plan (Complete)'!C19</f>
        <v>1093650</v>
      </c>
      <c r="F29" s="124">
        <v>693743</v>
      </c>
      <c r="G29" s="124">
        <v>0</v>
      </c>
      <c r="H29" s="124">
        <f>'Statement I Plan (Complete)'!D19</f>
        <v>595000</v>
      </c>
      <c r="I29" s="124">
        <f>'Statement I Plan (Complete)'!E19</f>
        <v>684250</v>
      </c>
      <c r="J29" s="124">
        <f t="shared" si="0"/>
        <v>-498650</v>
      </c>
      <c r="K29" s="124">
        <f t="shared" si="1"/>
        <v>89250</v>
      </c>
      <c r="L29" s="6" t="s">
        <v>461</v>
      </c>
      <c r="M29" s="53" t="s">
        <v>460</v>
      </c>
    </row>
    <row r="30" spans="1:13" x14ac:dyDescent="0.2">
      <c r="A30">
        <v>8</v>
      </c>
      <c r="B30" s="48" t="s">
        <v>353</v>
      </c>
      <c r="C30" s="123">
        <v>86175</v>
      </c>
      <c r="D30" s="124">
        <v>0</v>
      </c>
      <c r="E30" s="124">
        <f>'Statement I Plan (Complete)'!C20</f>
        <v>0</v>
      </c>
      <c r="F30" s="124">
        <v>0</v>
      </c>
      <c r="G30" s="124">
        <v>0</v>
      </c>
      <c r="H30" s="124">
        <f>'Statement I Plan (Complete)'!D20</f>
        <v>125000</v>
      </c>
      <c r="I30" s="124">
        <f>'Statement I Plan (Complete)'!E20</f>
        <v>143750</v>
      </c>
      <c r="J30" s="124">
        <f t="shared" si="0"/>
        <v>125000</v>
      </c>
      <c r="K30" s="124">
        <f t="shared" si="1"/>
        <v>18750</v>
      </c>
    </row>
    <row r="31" spans="1:13" x14ac:dyDescent="0.2">
      <c r="A31">
        <v>9</v>
      </c>
      <c r="B31" s="48" t="s">
        <v>354</v>
      </c>
      <c r="C31" s="123">
        <v>172033</v>
      </c>
      <c r="D31" s="124">
        <v>0</v>
      </c>
      <c r="E31" s="124">
        <f>'Statement I Plan (Complete)'!C21</f>
        <v>345000</v>
      </c>
      <c r="F31" s="124">
        <v>0</v>
      </c>
      <c r="G31" s="124">
        <v>0</v>
      </c>
      <c r="H31" s="124">
        <f>'Statement I Plan (Complete)'!D21</f>
        <v>6575000</v>
      </c>
      <c r="I31" s="124">
        <f>'Statement I Plan (Complete)'!E21</f>
        <v>7561249.9999999991</v>
      </c>
      <c r="J31" s="124">
        <f t="shared" si="0"/>
        <v>6230000</v>
      </c>
      <c r="K31" s="124">
        <f t="shared" si="1"/>
        <v>986249.99999999907</v>
      </c>
    </row>
    <row r="32" spans="1:13" x14ac:dyDescent="0.2">
      <c r="A32">
        <v>10</v>
      </c>
      <c r="B32" s="48" t="s">
        <v>355</v>
      </c>
      <c r="C32" s="123">
        <v>93032</v>
      </c>
      <c r="D32" s="124">
        <v>0</v>
      </c>
      <c r="E32" s="124">
        <f>'Statement I Plan (Complete)'!C22</f>
        <v>1150000</v>
      </c>
      <c r="F32" s="124">
        <v>0</v>
      </c>
      <c r="G32" s="124">
        <v>0</v>
      </c>
      <c r="H32" s="124">
        <f>'Statement I Plan (Complete)'!D22</f>
        <v>1150000</v>
      </c>
      <c r="I32" s="124">
        <f>'Statement I Plan (Complete)'!E22</f>
        <v>1322500</v>
      </c>
      <c r="J32" s="124">
        <f t="shared" si="0"/>
        <v>0</v>
      </c>
      <c r="K32" s="124">
        <f t="shared" si="1"/>
        <v>172500</v>
      </c>
    </row>
    <row r="33" spans="1:13" x14ac:dyDescent="0.2">
      <c r="A33">
        <v>11</v>
      </c>
      <c r="B33" s="48" t="s">
        <v>356</v>
      </c>
      <c r="C33" s="123">
        <v>0</v>
      </c>
      <c r="D33" s="124">
        <v>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f t="shared" si="0"/>
        <v>0</v>
      </c>
      <c r="K33" s="124">
        <f t="shared" si="1"/>
        <v>0</v>
      </c>
      <c r="L33" s="53"/>
      <c r="M33" s="53"/>
    </row>
    <row r="34" spans="1:13" x14ac:dyDescent="0.2">
      <c r="A34">
        <v>12</v>
      </c>
      <c r="B34" s="48" t="s">
        <v>357</v>
      </c>
      <c r="C34" s="123">
        <v>0</v>
      </c>
      <c r="D34" s="124">
        <v>0</v>
      </c>
      <c r="E34" s="124">
        <v>0</v>
      </c>
      <c r="F34" s="124">
        <v>0</v>
      </c>
      <c r="G34" s="124">
        <v>0</v>
      </c>
      <c r="H34" s="124">
        <v>0</v>
      </c>
      <c r="I34" s="124">
        <v>0</v>
      </c>
      <c r="J34" s="124">
        <f t="shared" si="0"/>
        <v>0</v>
      </c>
      <c r="K34" s="124">
        <f t="shared" si="1"/>
        <v>0</v>
      </c>
      <c r="L34" s="53"/>
      <c r="M34" s="53"/>
    </row>
    <row r="35" spans="1:13" x14ac:dyDescent="0.2">
      <c r="A35">
        <v>13</v>
      </c>
      <c r="B35" s="48" t="s">
        <v>358</v>
      </c>
      <c r="C35" s="123">
        <v>47432</v>
      </c>
      <c r="D35" s="124">
        <v>34594</v>
      </c>
      <c r="E35" s="124">
        <f>'Statement I Plan (Complete)'!C23</f>
        <v>86250</v>
      </c>
      <c r="F35" s="124">
        <v>34594</v>
      </c>
      <c r="G35" s="124">
        <v>0</v>
      </c>
      <c r="H35" s="124">
        <f>'Statement I Plan (Complete)'!D23</f>
        <v>1386000</v>
      </c>
      <c r="I35" s="124">
        <f>'Statement I Plan (Complete)'!E23</f>
        <v>1593899.9999999998</v>
      </c>
      <c r="J35" s="124">
        <f t="shared" si="0"/>
        <v>1299750</v>
      </c>
      <c r="K35" s="124">
        <f t="shared" si="1"/>
        <v>207899.99999999977</v>
      </c>
    </row>
    <row r="36" spans="1:13" x14ac:dyDescent="0.2">
      <c r="A36">
        <v>14</v>
      </c>
      <c r="B36" s="48" t="s">
        <v>458</v>
      </c>
      <c r="C36" s="123">
        <v>0</v>
      </c>
      <c r="D36" s="124">
        <v>0</v>
      </c>
      <c r="E36" s="124">
        <v>0</v>
      </c>
      <c r="F36" s="124">
        <v>0</v>
      </c>
      <c r="G36" s="124">
        <v>0</v>
      </c>
      <c r="H36" s="124">
        <v>0</v>
      </c>
      <c r="I36" s="124">
        <v>0</v>
      </c>
      <c r="J36" s="124">
        <f t="shared" si="0"/>
        <v>0</v>
      </c>
      <c r="K36" s="124">
        <f t="shared" si="1"/>
        <v>0</v>
      </c>
    </row>
    <row r="37" spans="1:13" x14ac:dyDescent="0.2">
      <c r="A37">
        <v>15</v>
      </c>
      <c r="B37" s="48" t="s">
        <v>359</v>
      </c>
      <c r="C37" s="123">
        <v>0</v>
      </c>
      <c r="D37" s="124">
        <v>0</v>
      </c>
      <c r="E37" s="124">
        <v>0</v>
      </c>
      <c r="F37" s="124">
        <v>0</v>
      </c>
      <c r="G37" s="124">
        <v>0</v>
      </c>
      <c r="H37" s="124">
        <v>0</v>
      </c>
      <c r="I37" s="124">
        <v>0</v>
      </c>
      <c r="J37" s="124">
        <f t="shared" si="0"/>
        <v>0</v>
      </c>
      <c r="K37" s="124">
        <f t="shared" si="1"/>
        <v>0</v>
      </c>
      <c r="L37" s="53"/>
      <c r="M37" s="53"/>
    </row>
    <row r="38" spans="1:13" x14ac:dyDescent="0.2">
      <c r="A38">
        <v>16</v>
      </c>
      <c r="B38" s="48" t="s">
        <v>459</v>
      </c>
      <c r="C38" s="123">
        <v>0</v>
      </c>
      <c r="D38" s="124">
        <v>0</v>
      </c>
      <c r="E38" s="124">
        <v>0</v>
      </c>
      <c r="F38" s="124">
        <v>0</v>
      </c>
      <c r="G38" s="124">
        <v>0</v>
      </c>
      <c r="H38" s="124">
        <v>0</v>
      </c>
      <c r="I38" s="124">
        <v>0</v>
      </c>
      <c r="J38" s="124">
        <f t="shared" si="0"/>
        <v>0</v>
      </c>
      <c r="K38" s="124">
        <f t="shared" si="1"/>
        <v>0</v>
      </c>
    </row>
    <row r="39" spans="1:13" x14ac:dyDescent="0.2">
      <c r="A39">
        <v>17</v>
      </c>
      <c r="B39" s="48" t="s">
        <v>361</v>
      </c>
      <c r="C39" s="123">
        <v>302679</v>
      </c>
      <c r="D39" s="124">
        <v>120334</v>
      </c>
      <c r="E39" s="124">
        <f>'Statement I Plan (Complete)'!C24</f>
        <v>571550</v>
      </c>
      <c r="F39" s="124">
        <v>120334</v>
      </c>
      <c r="G39" s="124">
        <v>0</v>
      </c>
      <c r="H39" s="124">
        <f>'Statement I Plan (Complete)'!D24</f>
        <v>1210500</v>
      </c>
      <c r="I39" s="124">
        <f>'Statement I Plan (Complete)'!E24</f>
        <v>1392075</v>
      </c>
      <c r="J39" s="124">
        <f t="shared" si="0"/>
        <v>638950</v>
      </c>
      <c r="K39" s="124">
        <f t="shared" si="1"/>
        <v>181575</v>
      </c>
    </row>
    <row r="40" spans="1:13" x14ac:dyDescent="0.2">
      <c r="A40">
        <v>18</v>
      </c>
      <c r="B40" s="48" t="s">
        <v>438</v>
      </c>
      <c r="C40" s="123">
        <v>0</v>
      </c>
      <c r="D40" s="124">
        <v>0</v>
      </c>
      <c r="E40" s="124">
        <f>'Statement I Plan (Complete)'!C25</f>
        <v>0</v>
      </c>
      <c r="F40" s="124">
        <v>0</v>
      </c>
      <c r="G40" s="124">
        <v>0</v>
      </c>
      <c r="H40" s="124">
        <f>'Statement I Plan (Complete)'!D25</f>
        <v>0</v>
      </c>
      <c r="I40" s="124">
        <f>'Statement I Plan (Complete)'!E25</f>
        <v>0</v>
      </c>
      <c r="J40" s="124">
        <f t="shared" si="0"/>
        <v>0</v>
      </c>
      <c r="K40" s="124">
        <f t="shared" si="1"/>
        <v>0</v>
      </c>
    </row>
    <row r="41" spans="1:13" x14ac:dyDescent="0.2">
      <c r="A41">
        <v>19</v>
      </c>
      <c r="B41" s="125" t="s">
        <v>546</v>
      </c>
      <c r="C41" s="123">
        <v>0</v>
      </c>
      <c r="D41" s="124">
        <v>0</v>
      </c>
      <c r="E41" s="124">
        <v>0</v>
      </c>
      <c r="F41" s="124">
        <v>0</v>
      </c>
      <c r="G41" s="124">
        <v>0</v>
      </c>
      <c r="H41" s="124">
        <v>0</v>
      </c>
      <c r="I41" s="124">
        <v>0</v>
      </c>
      <c r="J41" s="124">
        <v>0</v>
      </c>
      <c r="K41" s="124">
        <v>0</v>
      </c>
    </row>
    <row r="42" spans="1:13" x14ac:dyDescent="0.2">
      <c r="A42">
        <v>20</v>
      </c>
      <c r="B42" s="127" t="s">
        <v>548</v>
      </c>
      <c r="C42" s="124">
        <v>825334</v>
      </c>
      <c r="D42" s="124">
        <v>2455654</v>
      </c>
      <c r="E42" s="124">
        <v>0</v>
      </c>
      <c r="F42" s="124">
        <v>2455654</v>
      </c>
      <c r="G42" s="124">
        <v>0</v>
      </c>
      <c r="H42" s="124">
        <v>0</v>
      </c>
      <c r="I42" s="124">
        <v>0</v>
      </c>
      <c r="J42" s="124">
        <v>0</v>
      </c>
      <c r="K42" s="124">
        <v>0</v>
      </c>
    </row>
    <row r="44" spans="1:13" ht="13.5" thickBot="1" x14ac:dyDescent="0.25">
      <c r="B44" s="52" t="s">
        <v>34</v>
      </c>
      <c r="C44" s="128">
        <f t="shared" ref="C44:K44" si="2">SUM(C23:C42)</f>
        <v>2830823</v>
      </c>
      <c r="D44" s="128">
        <f t="shared" si="2"/>
        <v>5844837</v>
      </c>
      <c r="E44" s="128">
        <f t="shared" si="2"/>
        <v>12170449.999999998</v>
      </c>
      <c r="F44" s="128">
        <f t="shared" si="2"/>
        <v>5844837</v>
      </c>
      <c r="G44" s="128">
        <f t="shared" si="2"/>
        <v>0</v>
      </c>
      <c r="H44" s="128">
        <f t="shared" si="2"/>
        <v>26762500</v>
      </c>
      <c r="I44" s="128">
        <f t="shared" si="2"/>
        <v>30776875</v>
      </c>
      <c r="J44" s="128">
        <f t="shared" si="2"/>
        <v>14592050</v>
      </c>
      <c r="K44" s="128">
        <f t="shared" si="2"/>
        <v>4014374.9999999981</v>
      </c>
    </row>
    <row r="45" spans="1:13" ht="13.5" thickTop="1" x14ac:dyDescent="0.2">
      <c r="D45" s="124"/>
    </row>
    <row r="46" spans="1:13" x14ac:dyDescent="0.2">
      <c r="C46" s="124"/>
      <c r="F46" s="124"/>
      <c r="H46" s="124"/>
    </row>
    <row r="47" spans="1:13" x14ac:dyDescent="0.2">
      <c r="D47" s="124"/>
    </row>
    <row r="48" spans="1:13" x14ac:dyDescent="0.2">
      <c r="F48" s="124"/>
    </row>
  </sheetData>
  <mergeCells count="6">
    <mergeCell ref="A11:M11"/>
    <mergeCell ref="A2:M2"/>
    <mergeCell ref="A3:M3"/>
    <mergeCell ref="A4:M4"/>
    <mergeCell ref="B6:L6"/>
    <mergeCell ref="A10:M10"/>
  </mergeCells>
  <phoneticPr fontId="0" type="noConversion"/>
  <pageMargins left="0.75" right="0.75" top="0.53" bottom="1" header="0.5" footer="0.5"/>
  <pageSetup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32"/>
  <sheetViews>
    <sheetView zoomScale="85" workbookViewId="0">
      <selection activeCell="B2" sqref="B2:L32"/>
    </sheetView>
  </sheetViews>
  <sheetFormatPr defaultRowHeight="12.75" x14ac:dyDescent="0.2"/>
  <cols>
    <col min="3" max="3" width="20.28515625" customWidth="1"/>
    <col min="4" max="4" width="14.28515625" customWidth="1"/>
    <col min="6" max="9" width="9.5703125" bestFit="1" customWidth="1"/>
    <col min="10" max="10" width="10.5703125" bestFit="1" customWidth="1"/>
    <col min="11" max="11" width="11.42578125" bestFit="1" customWidth="1"/>
    <col min="12" max="12" width="17.5703125" bestFit="1" customWidth="1"/>
  </cols>
  <sheetData>
    <row r="2" spans="2:13" ht="15.75" x14ac:dyDescent="0.25">
      <c r="B2" s="159" t="s">
        <v>445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2:13" ht="15" x14ac:dyDescent="0.2">
      <c r="B3" s="158" t="s">
        <v>455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2:13" ht="15" x14ac:dyDescent="0.2">
      <c r="B4" s="158" t="s">
        <v>454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6" spans="2:13" x14ac:dyDescent="0.2">
      <c r="L6" s="5" t="s">
        <v>36</v>
      </c>
    </row>
    <row r="7" spans="2:13" x14ac:dyDescent="0.2">
      <c r="F7" s="5" t="s">
        <v>20</v>
      </c>
      <c r="L7" s="5" t="s">
        <v>37</v>
      </c>
    </row>
    <row r="8" spans="2:13" x14ac:dyDescent="0.2">
      <c r="L8" s="5" t="s">
        <v>38</v>
      </c>
    </row>
    <row r="9" spans="2:13" x14ac:dyDescent="0.2">
      <c r="B9" s="5"/>
    </row>
    <row r="11" spans="2:13" x14ac:dyDescent="0.2">
      <c r="F11" s="5" t="s">
        <v>604</v>
      </c>
    </row>
    <row r="12" spans="2:13" ht="13.5" thickBot="1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2:13" x14ac:dyDescent="0.2">
      <c r="B13" s="5" t="s">
        <v>21</v>
      </c>
      <c r="C13" s="19" t="s">
        <v>22</v>
      </c>
      <c r="D13" s="19" t="s">
        <v>25</v>
      </c>
      <c r="E13" s="19" t="s">
        <v>26</v>
      </c>
      <c r="F13" s="19" t="s">
        <v>28</v>
      </c>
      <c r="G13" s="19" t="s">
        <v>529</v>
      </c>
      <c r="H13" s="19" t="s">
        <v>174</v>
      </c>
      <c r="I13" s="19" t="s">
        <v>210</v>
      </c>
      <c r="J13" s="19" t="s">
        <v>30</v>
      </c>
      <c r="K13" s="19" t="s">
        <v>32</v>
      </c>
      <c r="L13" s="19" t="s">
        <v>34</v>
      </c>
      <c r="M13" s="3"/>
    </row>
    <row r="14" spans="2:13" x14ac:dyDescent="0.2">
      <c r="B14" s="5"/>
      <c r="C14" s="19" t="s">
        <v>23</v>
      </c>
      <c r="D14" s="19"/>
      <c r="E14" s="19" t="s">
        <v>27</v>
      </c>
      <c r="F14" s="19"/>
      <c r="G14" s="19"/>
      <c r="H14" s="54"/>
      <c r="I14" s="19"/>
      <c r="J14" s="55" t="s">
        <v>31</v>
      </c>
      <c r="K14" s="19" t="s">
        <v>33</v>
      </c>
      <c r="L14" s="19" t="s">
        <v>35</v>
      </c>
      <c r="M14" s="3"/>
    </row>
    <row r="15" spans="2:13" x14ac:dyDescent="0.2">
      <c r="B15" s="5"/>
      <c r="C15" s="19" t="s">
        <v>24</v>
      </c>
      <c r="D15" s="19"/>
      <c r="E15" s="19"/>
      <c r="F15" s="19"/>
      <c r="G15" s="19"/>
      <c r="H15" s="19"/>
      <c r="I15" s="19"/>
      <c r="J15" s="19"/>
      <c r="K15" s="19"/>
      <c r="L15" s="19"/>
      <c r="M15" s="3"/>
    </row>
    <row r="16" spans="2:13" ht="5.25" customHeight="1" x14ac:dyDescent="0.2"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3"/>
    </row>
    <row r="17" spans="2:12" s="3" customFormat="1" ht="13.5" thickBot="1" x14ac:dyDescent="0.25">
      <c r="B17" s="14">
        <v>1</v>
      </c>
      <c r="C17" s="14">
        <v>2</v>
      </c>
      <c r="D17" s="14">
        <v>3</v>
      </c>
      <c r="E17" s="14">
        <v>4</v>
      </c>
      <c r="F17" s="14">
        <v>5</v>
      </c>
      <c r="G17" s="14">
        <v>6</v>
      </c>
      <c r="H17" s="14">
        <v>7</v>
      </c>
      <c r="I17" s="14"/>
      <c r="J17" s="14">
        <v>8</v>
      </c>
      <c r="K17" s="14">
        <v>10</v>
      </c>
      <c r="L17" s="14">
        <v>11</v>
      </c>
    </row>
    <row r="19" spans="2:12" ht="21.75" customHeight="1" x14ac:dyDescent="0.2">
      <c r="B19" s="3" t="s">
        <v>39</v>
      </c>
      <c r="C19" t="s">
        <v>43</v>
      </c>
      <c r="D19" s="5" t="s">
        <v>396</v>
      </c>
      <c r="E19" s="3">
        <f>'ANNEXURE - I (Complete)'!D18</f>
        <v>36</v>
      </c>
      <c r="F19">
        <f>'ANNEXURE - I (Complete)'!E96</f>
        <v>12017160</v>
      </c>
      <c r="G19">
        <f>'ANNEXURE - I (Complete)'!F96</f>
        <v>2931600</v>
      </c>
      <c r="H19">
        <f>'ANNEXURE - I (Complete)'!G96</f>
        <v>8969256</v>
      </c>
      <c r="I19">
        <f>'ANNEXURE - I (Complete)'!H96</f>
        <v>4484628</v>
      </c>
      <c r="J19">
        <f>'ANNEXURE - I (Complete)'!I96</f>
        <v>2100000</v>
      </c>
      <c r="K19" s="41">
        <f>'ANNEXURE - I (Complete)'!J96+'ANNEXURE - I (Complete)'!K96</f>
        <v>565365</v>
      </c>
      <c r="L19" s="5">
        <f>ROUND(SUM(F19:K19),0)</f>
        <v>31068009</v>
      </c>
    </row>
    <row r="20" spans="2:12" ht="21.75" customHeight="1" x14ac:dyDescent="0.2">
      <c r="B20" s="3" t="s">
        <v>40</v>
      </c>
      <c r="C20" t="s">
        <v>44</v>
      </c>
      <c r="D20" s="5" t="s">
        <v>404</v>
      </c>
      <c r="E20" s="3">
        <f>'ANNEXURE - II(Complete)'!D16</f>
        <v>9</v>
      </c>
      <c r="F20">
        <f>'ANNEXURE - II(Complete)'!E25</f>
        <v>1650480</v>
      </c>
      <c r="G20">
        <f>'ANNEXURE - II(Complete)'!F25</f>
        <v>626400</v>
      </c>
      <c r="H20">
        <f>'ANNEXURE - II(Complete)'!G25</f>
        <v>1366128</v>
      </c>
      <c r="I20">
        <f>'ANNEXURE - II(Complete)'!H25</f>
        <v>683064</v>
      </c>
      <c r="J20">
        <f>'ANNEXURE - II(Complete)'!I25</f>
        <v>540000</v>
      </c>
      <c r="K20" s="41">
        <f>'ANNEXURE - II(Complete)'!J25</f>
        <v>0</v>
      </c>
      <c r="L20" s="5">
        <f>ROUND(SUM(F20:K20),0)</f>
        <v>4866072</v>
      </c>
    </row>
    <row r="21" spans="2:12" s="5" customFormat="1" ht="21.75" customHeight="1" x14ac:dyDescent="0.2">
      <c r="B21" s="19"/>
      <c r="C21" s="5" t="s">
        <v>45</v>
      </c>
      <c r="E21" s="19">
        <f t="shared" ref="E21:K21" si="0">SUM(E19:E20)</f>
        <v>45</v>
      </c>
      <c r="F21" s="5">
        <f t="shared" si="0"/>
        <v>13667640</v>
      </c>
      <c r="G21" s="5">
        <f t="shared" si="0"/>
        <v>3558000</v>
      </c>
      <c r="H21" s="5">
        <f t="shared" si="0"/>
        <v>10335384</v>
      </c>
      <c r="I21" s="5">
        <f t="shared" si="0"/>
        <v>5167692</v>
      </c>
      <c r="J21" s="5">
        <f t="shared" si="0"/>
        <v>2640000</v>
      </c>
      <c r="K21" s="5">
        <f t="shared" si="0"/>
        <v>565365</v>
      </c>
      <c r="L21" s="5">
        <f>ROUND(SUM(F21:K21),0)</f>
        <v>35934081</v>
      </c>
    </row>
    <row r="22" spans="2:12" ht="21.75" customHeight="1" x14ac:dyDescent="0.2">
      <c r="B22" s="3"/>
      <c r="E22" s="19"/>
      <c r="F22" s="5"/>
      <c r="G22" s="5"/>
      <c r="H22" s="5"/>
      <c r="I22" s="5"/>
      <c r="J22" s="5"/>
      <c r="K22" s="5"/>
      <c r="L22" s="5"/>
    </row>
    <row r="23" spans="2:12" ht="21.75" customHeight="1" x14ac:dyDescent="0.2">
      <c r="B23" s="3" t="s">
        <v>41</v>
      </c>
      <c r="C23" t="s">
        <v>46</v>
      </c>
      <c r="D23" s="5" t="s">
        <v>427</v>
      </c>
      <c r="E23" s="3">
        <f>'ANNEXURE -III(Complete)'!D32</f>
        <v>46</v>
      </c>
      <c r="F23" s="41">
        <f>'ANNEXURE -III(Complete)'!E128</f>
        <v>4959132</v>
      </c>
      <c r="G23" s="41">
        <f>'ANNEXURE -III(Complete)'!F128</f>
        <v>1376400</v>
      </c>
      <c r="H23" s="41">
        <f>'ANNEXURE -III(Complete)'!G128</f>
        <v>3801319</v>
      </c>
      <c r="I23" s="41">
        <f>'ANNEXURE -III(Complete)'!H128</f>
        <v>1900659</v>
      </c>
      <c r="J23" s="41">
        <f>'ANNEXURE -III(Complete)'!I128</f>
        <v>1246200</v>
      </c>
      <c r="K23" s="41">
        <f>'ANNEXURE -III(Complete)'!J128+'ANNEXURE -III(Complete)'!K128+'ANNEXURE -III(Complete)'!L128</f>
        <v>418376</v>
      </c>
      <c r="L23" s="72">
        <f>SUM(F23:K23)</f>
        <v>13702086</v>
      </c>
    </row>
    <row r="24" spans="2:12" ht="21.75" customHeight="1" x14ac:dyDescent="0.2">
      <c r="B24" s="3" t="s">
        <v>42</v>
      </c>
      <c r="C24" t="s">
        <v>47</v>
      </c>
      <c r="D24" s="5" t="s">
        <v>408</v>
      </c>
      <c r="E24" s="3">
        <f>'ANNEXURE -IV(Complete)'!D19</f>
        <v>26</v>
      </c>
      <c r="F24" s="41">
        <f>'ANNEXURE -IV(Complete)'!E36</f>
        <v>1899360</v>
      </c>
      <c r="G24" s="41">
        <f>'ANNEXURE -IV(Complete)'!F36</f>
        <v>482400</v>
      </c>
      <c r="H24" s="41">
        <f>'ANNEXURE -IV(Complete)'!G36</f>
        <v>1429056</v>
      </c>
      <c r="I24" s="41">
        <f>'ANNEXURE -IV(Complete)'!H36</f>
        <v>714528</v>
      </c>
      <c r="J24" s="41">
        <f>'ANNEXURE -IV(Complete)'!I36</f>
        <v>450000</v>
      </c>
      <c r="K24" s="41">
        <f>'ANNEXURE -III(Complete)'!J129+'ANNEXURE -III(Complete)'!K129+'ANNEXURE -III(Complete)'!L129</f>
        <v>0</v>
      </c>
      <c r="L24" s="72">
        <f>SUM(F24:K24)</f>
        <v>4975344</v>
      </c>
    </row>
    <row r="25" spans="2:12" s="5" customFormat="1" ht="21.75" customHeight="1" x14ac:dyDescent="0.2">
      <c r="C25" s="5" t="s">
        <v>48</v>
      </c>
      <c r="E25" s="19">
        <f>SUM(E23:E24)</f>
        <v>72</v>
      </c>
      <c r="F25" s="74">
        <f t="shared" ref="F25:L25" si="1">SUM(F23:F24)</f>
        <v>6858492</v>
      </c>
      <c r="G25" s="74">
        <f t="shared" si="1"/>
        <v>1858800</v>
      </c>
      <c r="H25" s="74">
        <f t="shared" si="1"/>
        <v>5230375</v>
      </c>
      <c r="I25" s="74">
        <f t="shared" si="1"/>
        <v>2615187</v>
      </c>
      <c r="J25" s="74">
        <f t="shared" si="1"/>
        <v>1696200</v>
      </c>
      <c r="K25" s="74">
        <f t="shared" si="1"/>
        <v>418376</v>
      </c>
      <c r="L25" s="74">
        <f t="shared" si="1"/>
        <v>18677430</v>
      </c>
    </row>
    <row r="26" spans="2:12" s="5" customFormat="1" ht="10.5" customHeight="1" x14ac:dyDescent="0.2">
      <c r="E26" s="19"/>
      <c r="F26" s="74"/>
      <c r="G26" s="74"/>
      <c r="H26" s="74"/>
      <c r="I26" s="74"/>
      <c r="J26" s="74"/>
      <c r="K26" s="74"/>
      <c r="L26" s="74"/>
    </row>
    <row r="27" spans="2:12" ht="21.75" customHeight="1" thickBot="1" x14ac:dyDescent="0.25">
      <c r="B27" s="10" t="s">
        <v>49</v>
      </c>
      <c r="E27" s="75">
        <f>E25+E21</f>
        <v>117</v>
      </c>
      <c r="F27" s="76">
        <f t="shared" ref="F27:L27" si="2">F25+F21</f>
        <v>20526132</v>
      </c>
      <c r="G27" s="76">
        <f t="shared" si="2"/>
        <v>5416800</v>
      </c>
      <c r="H27" s="76">
        <f t="shared" si="2"/>
        <v>15565759</v>
      </c>
      <c r="I27" s="76">
        <f t="shared" si="2"/>
        <v>7782879</v>
      </c>
      <c r="J27" s="76">
        <f t="shared" si="2"/>
        <v>4336200</v>
      </c>
      <c r="K27" s="76">
        <f t="shared" si="2"/>
        <v>983741</v>
      </c>
      <c r="L27" s="76">
        <f t="shared" si="2"/>
        <v>54611511</v>
      </c>
    </row>
    <row r="28" spans="2:12" ht="13.5" thickTop="1" x14ac:dyDescent="0.2">
      <c r="L28" s="5"/>
    </row>
    <row r="30" spans="2:12" x14ac:dyDescent="0.2">
      <c r="B30" t="s">
        <v>50</v>
      </c>
    </row>
    <row r="31" spans="2:12" x14ac:dyDescent="0.2">
      <c r="C31" t="s">
        <v>51</v>
      </c>
    </row>
    <row r="32" spans="2:12" x14ac:dyDescent="0.2">
      <c r="C32" t="s">
        <v>52</v>
      </c>
    </row>
  </sheetData>
  <mergeCells count="3">
    <mergeCell ref="B4:L4"/>
    <mergeCell ref="B3:L3"/>
    <mergeCell ref="B2:L2"/>
  </mergeCells>
  <phoneticPr fontId="0" type="noConversion"/>
  <pageMargins left="0.75" right="0.75" top="1" bottom="1" header="0.5" footer="0.5"/>
  <pageSetup scale="65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32"/>
  <sheetViews>
    <sheetView zoomScale="85" workbookViewId="0">
      <selection activeCell="B2" sqref="B2:L32"/>
    </sheetView>
  </sheetViews>
  <sheetFormatPr defaultRowHeight="12.75" x14ac:dyDescent="0.2"/>
  <cols>
    <col min="3" max="3" width="20.7109375" customWidth="1"/>
    <col min="4" max="4" width="17.140625" customWidth="1"/>
    <col min="6" max="9" width="10.5703125" bestFit="1" customWidth="1"/>
    <col min="10" max="10" width="10.85546875" bestFit="1" customWidth="1"/>
    <col min="11" max="11" width="11.7109375" bestFit="1" customWidth="1"/>
    <col min="12" max="12" width="17.85546875" bestFit="1" customWidth="1"/>
  </cols>
  <sheetData>
    <row r="2" spans="2:13" ht="15.75" x14ac:dyDescent="0.25">
      <c r="B2" s="159" t="s">
        <v>445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2:13" ht="15" x14ac:dyDescent="0.2">
      <c r="B3" s="158" t="s">
        <v>455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2:13" ht="15" x14ac:dyDescent="0.2">
      <c r="B4" s="158" t="s">
        <v>454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6" spans="2:13" x14ac:dyDescent="0.2">
      <c r="L6" s="5" t="s">
        <v>53</v>
      </c>
    </row>
    <row r="7" spans="2:13" x14ac:dyDescent="0.2">
      <c r="F7" s="5" t="s">
        <v>20</v>
      </c>
      <c r="L7" s="5" t="s">
        <v>37</v>
      </c>
    </row>
    <row r="8" spans="2:13" x14ac:dyDescent="0.2">
      <c r="L8" s="5" t="s">
        <v>38</v>
      </c>
    </row>
    <row r="9" spans="2:13" x14ac:dyDescent="0.2">
      <c r="B9" s="5"/>
    </row>
    <row r="11" spans="2:13" x14ac:dyDescent="0.2">
      <c r="F11" s="5" t="s">
        <v>605</v>
      </c>
    </row>
    <row r="12" spans="2:13" ht="13.5" thickBot="1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2:13" x14ac:dyDescent="0.2">
      <c r="B13" s="5" t="s">
        <v>21</v>
      </c>
      <c r="C13" s="19" t="s">
        <v>22</v>
      </c>
      <c r="D13" s="19" t="s">
        <v>25</v>
      </c>
      <c r="E13" s="19" t="s">
        <v>26</v>
      </c>
      <c r="F13" s="19" t="s">
        <v>28</v>
      </c>
      <c r="G13" s="19" t="s">
        <v>29</v>
      </c>
      <c r="H13" s="19" t="s">
        <v>174</v>
      </c>
      <c r="I13" s="19" t="s">
        <v>210</v>
      </c>
      <c r="J13" s="19" t="s">
        <v>30</v>
      </c>
      <c r="K13" s="19" t="s">
        <v>32</v>
      </c>
      <c r="L13" s="19" t="s">
        <v>34</v>
      </c>
      <c r="M13" s="3"/>
    </row>
    <row r="14" spans="2:13" x14ac:dyDescent="0.2">
      <c r="B14" s="5"/>
      <c r="C14" s="19" t="s">
        <v>23</v>
      </c>
      <c r="D14" s="19"/>
      <c r="E14" s="19" t="s">
        <v>27</v>
      </c>
      <c r="F14" s="19"/>
      <c r="G14" s="19"/>
      <c r="H14" s="19"/>
      <c r="I14" s="19"/>
      <c r="J14" s="19" t="s">
        <v>31</v>
      </c>
      <c r="K14" s="19" t="s">
        <v>33</v>
      </c>
      <c r="L14" s="19" t="s">
        <v>35</v>
      </c>
      <c r="M14" s="3"/>
    </row>
    <row r="15" spans="2:13" x14ac:dyDescent="0.2">
      <c r="B15" s="5"/>
      <c r="C15" s="19" t="s">
        <v>24</v>
      </c>
      <c r="D15" s="19"/>
      <c r="E15" s="19"/>
      <c r="F15" s="19"/>
      <c r="G15" s="19"/>
      <c r="H15" s="19"/>
      <c r="I15" s="19"/>
      <c r="J15" s="19"/>
      <c r="K15" s="19"/>
      <c r="L15" s="19"/>
      <c r="M15" s="3"/>
    </row>
    <row r="16" spans="2:13" ht="5.25" customHeight="1" x14ac:dyDescent="0.2"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3"/>
    </row>
    <row r="17" spans="2:12" s="3" customFormat="1" ht="13.5" thickBot="1" x14ac:dyDescent="0.25">
      <c r="B17" s="14">
        <v>1</v>
      </c>
      <c r="C17" s="14">
        <v>2</v>
      </c>
      <c r="D17" s="14">
        <v>3</v>
      </c>
      <c r="E17" s="14">
        <v>4</v>
      </c>
      <c r="F17" s="14">
        <v>5</v>
      </c>
      <c r="G17" s="14">
        <v>6</v>
      </c>
      <c r="H17" s="14">
        <v>7</v>
      </c>
      <c r="I17" s="14"/>
      <c r="J17" s="14">
        <v>8</v>
      </c>
      <c r="K17" s="14">
        <v>10</v>
      </c>
      <c r="L17" s="14">
        <v>11</v>
      </c>
    </row>
    <row r="19" spans="2:12" ht="21.75" customHeight="1" x14ac:dyDescent="0.2">
      <c r="B19" s="3" t="s">
        <v>39</v>
      </c>
      <c r="C19" t="s">
        <v>43</v>
      </c>
      <c r="D19" s="72" t="s">
        <v>432</v>
      </c>
      <c r="E19" s="3">
        <f>'ANNEXURE - V (Complete)'!D18</f>
        <v>36</v>
      </c>
      <c r="F19" s="41">
        <f>'ANNEXURE - V (Complete)'!E95</f>
        <v>18025740</v>
      </c>
      <c r="G19" s="41">
        <f>'ANNEXURE - V (Complete)'!F95</f>
        <v>4397400</v>
      </c>
      <c r="H19" s="41">
        <f>'ANNEXURE - V (Complete)'!G95</f>
        <v>13453884</v>
      </c>
      <c r="I19" s="41">
        <f>'ANNEXURE - V (Complete)'!H95</f>
        <v>6726942</v>
      </c>
      <c r="J19" s="41">
        <f>'ANNEXURE - V (Complete)'!I95</f>
        <v>3150000</v>
      </c>
      <c r="K19" s="41">
        <f>'ANNEXURE - V (Complete)'!J95+'ANNEXURE - V (Complete)'!K95</f>
        <v>848047.5</v>
      </c>
      <c r="L19" s="72">
        <f>SUM(F19:K19)</f>
        <v>46602013.5</v>
      </c>
    </row>
    <row r="20" spans="2:12" ht="21.75" customHeight="1" x14ac:dyDescent="0.2">
      <c r="B20" s="3" t="s">
        <v>40</v>
      </c>
      <c r="C20" t="s">
        <v>44</v>
      </c>
      <c r="D20" s="72" t="s">
        <v>433</v>
      </c>
      <c r="E20" s="3">
        <f>'ANNEXURE - VI (Complete)'!D17</f>
        <v>9</v>
      </c>
      <c r="F20" s="41">
        <f>'ANNEXURE - VI (Complete)'!E26</f>
        <v>2475720</v>
      </c>
      <c r="G20" s="41">
        <f>'ANNEXURE - VI (Complete)'!F26</f>
        <v>939600</v>
      </c>
      <c r="H20" s="41">
        <f>'ANNEXURE - VI (Complete)'!G26</f>
        <v>2049192</v>
      </c>
      <c r="I20" s="41">
        <f>'ANNEXURE - VI (Complete)'!H26</f>
        <v>1024596</v>
      </c>
      <c r="J20" s="41">
        <f>'ANNEXURE - VI (Complete)'!I26</f>
        <v>810000</v>
      </c>
      <c r="K20" s="41">
        <f>'ANNEXURE - VI (Complete)'!J26</f>
        <v>0</v>
      </c>
      <c r="L20" s="72">
        <f>SUM(F20:K20)</f>
        <v>7299108</v>
      </c>
    </row>
    <row r="21" spans="2:12" ht="21.75" customHeight="1" x14ac:dyDescent="0.2">
      <c r="B21" s="3"/>
      <c r="C21" s="77" t="s">
        <v>45</v>
      </c>
      <c r="D21" s="5"/>
      <c r="E21" s="19">
        <f t="shared" ref="E21:L21" si="0">SUM(E19:E20)</f>
        <v>45</v>
      </c>
      <c r="F21" s="72">
        <f t="shared" si="0"/>
        <v>20501460</v>
      </c>
      <c r="G21" s="72">
        <f t="shared" si="0"/>
        <v>5337000</v>
      </c>
      <c r="H21" s="72">
        <f t="shared" si="0"/>
        <v>15503076</v>
      </c>
      <c r="I21" s="72">
        <f t="shared" si="0"/>
        <v>7751538</v>
      </c>
      <c r="J21" s="72">
        <f t="shared" si="0"/>
        <v>3960000</v>
      </c>
      <c r="K21" s="72">
        <f t="shared" si="0"/>
        <v>848047.5</v>
      </c>
      <c r="L21" s="72">
        <f t="shared" si="0"/>
        <v>53901121.5</v>
      </c>
    </row>
    <row r="22" spans="2:12" ht="13.5" customHeight="1" x14ac:dyDescent="0.2">
      <c r="B22" s="3"/>
      <c r="C22" s="77"/>
      <c r="D22" s="5"/>
      <c r="E22" s="19"/>
      <c r="F22" s="72"/>
      <c r="G22" s="72"/>
      <c r="H22" s="72"/>
      <c r="I22" s="72"/>
      <c r="J22" s="72"/>
      <c r="K22" s="72"/>
      <c r="L22" s="72"/>
    </row>
    <row r="23" spans="2:12" ht="21.75" customHeight="1" x14ac:dyDescent="0.2">
      <c r="B23" s="3" t="s">
        <v>41</v>
      </c>
      <c r="C23" t="s">
        <v>46</v>
      </c>
      <c r="D23" s="72" t="s">
        <v>434</v>
      </c>
      <c r="E23" s="3">
        <f>'ANNEXURE -VII (Complete)'!D33</f>
        <v>46</v>
      </c>
      <c r="F23" s="41">
        <f>'ANNEXURE -VII (Complete)'!E130</f>
        <v>7438698</v>
      </c>
      <c r="G23" s="41">
        <f>'ANNEXURE -VII (Complete)'!F130</f>
        <v>2064600</v>
      </c>
      <c r="H23" s="41">
        <f>'ANNEXURE -VII (Complete)'!G130</f>
        <v>5701978.5</v>
      </c>
      <c r="I23" s="41">
        <f>'ANNEXURE -VII (Complete)'!H130</f>
        <v>2850988.5</v>
      </c>
      <c r="J23" s="41">
        <f>'ANNEXURE -VII (Complete)'!I130</f>
        <v>1869300</v>
      </c>
      <c r="K23" s="41">
        <f>'ANNEXURE -VII (Complete)'!J130+'ANNEXURE -VII (Complete)'!K130+'ANNEXURE -VII (Complete)'!L130</f>
        <v>627564</v>
      </c>
      <c r="L23" s="72">
        <f>SUM(F23:K23)</f>
        <v>20553129</v>
      </c>
    </row>
    <row r="24" spans="2:12" ht="21.75" customHeight="1" x14ac:dyDescent="0.2">
      <c r="B24" s="3" t="s">
        <v>42</v>
      </c>
      <c r="C24" t="s">
        <v>47</v>
      </c>
      <c r="D24" s="72" t="s">
        <v>435</v>
      </c>
      <c r="E24" s="3">
        <f>'ANNEXURE -VIII (Complete)'!D20</f>
        <v>26</v>
      </c>
      <c r="F24" s="41">
        <f>'ANNEXURE -VIII (Complete)'!E37</f>
        <v>2849040</v>
      </c>
      <c r="G24" s="41">
        <f>'ANNEXURE -VIII (Complete)'!F37</f>
        <v>723600</v>
      </c>
      <c r="H24" s="41">
        <f>'ANNEXURE -VIII (Complete)'!G37</f>
        <v>2143584</v>
      </c>
      <c r="I24" s="41">
        <f>'ANNEXURE -VIII (Complete)'!H37</f>
        <v>1071792</v>
      </c>
      <c r="J24" s="41">
        <f>'ANNEXURE -VIII (Complete)'!I37</f>
        <v>675000</v>
      </c>
      <c r="K24" s="41">
        <v>0</v>
      </c>
      <c r="L24" s="72">
        <f>SUM(F24:K24)</f>
        <v>7463016</v>
      </c>
    </row>
    <row r="25" spans="2:12" ht="21.75" customHeight="1" x14ac:dyDescent="0.2">
      <c r="C25" s="77" t="s">
        <v>48</v>
      </c>
      <c r="D25" s="5"/>
      <c r="E25" s="19">
        <f t="shared" ref="E25:L25" si="1">SUM(E23:E24)</f>
        <v>72</v>
      </c>
      <c r="F25" s="72">
        <f t="shared" si="1"/>
        <v>10287738</v>
      </c>
      <c r="G25" s="72">
        <f t="shared" si="1"/>
        <v>2788200</v>
      </c>
      <c r="H25" s="72">
        <f t="shared" si="1"/>
        <v>7845562.5</v>
      </c>
      <c r="I25" s="72">
        <f t="shared" si="1"/>
        <v>3922780.5</v>
      </c>
      <c r="J25" s="72">
        <f t="shared" si="1"/>
        <v>2544300</v>
      </c>
      <c r="K25" s="72">
        <f t="shared" si="1"/>
        <v>627564</v>
      </c>
      <c r="L25" s="72">
        <f t="shared" si="1"/>
        <v>28016145</v>
      </c>
    </row>
    <row r="26" spans="2:12" ht="9" customHeight="1" x14ac:dyDescent="0.2">
      <c r="C26" s="77"/>
      <c r="D26" s="5"/>
      <c r="E26" s="5"/>
      <c r="F26" s="72"/>
      <c r="G26" s="72"/>
      <c r="H26" s="72"/>
      <c r="I26" s="72"/>
      <c r="J26" s="72"/>
      <c r="K26" s="72"/>
      <c r="L26" s="72"/>
    </row>
    <row r="27" spans="2:12" ht="21.75" customHeight="1" thickBot="1" x14ac:dyDescent="0.25">
      <c r="B27" s="10" t="s">
        <v>49</v>
      </c>
      <c r="D27" s="52"/>
      <c r="E27" s="78">
        <f t="shared" ref="E27:L27" si="2">E25+E21</f>
        <v>117</v>
      </c>
      <c r="F27" s="76">
        <f t="shared" si="2"/>
        <v>30789198</v>
      </c>
      <c r="G27" s="76">
        <f t="shared" si="2"/>
        <v>8125200</v>
      </c>
      <c r="H27" s="76">
        <f t="shared" si="2"/>
        <v>23348638.5</v>
      </c>
      <c r="I27" s="76">
        <f t="shared" si="2"/>
        <v>11674318.5</v>
      </c>
      <c r="J27" s="76">
        <f t="shared" si="2"/>
        <v>6504300</v>
      </c>
      <c r="K27" s="76">
        <f t="shared" si="2"/>
        <v>1475611.5</v>
      </c>
      <c r="L27" s="76">
        <f t="shared" si="2"/>
        <v>81917266.5</v>
      </c>
    </row>
    <row r="28" spans="2:12" ht="13.5" thickTop="1" x14ac:dyDescent="0.2"/>
    <row r="30" spans="2:12" x14ac:dyDescent="0.2">
      <c r="B30" t="s">
        <v>50</v>
      </c>
    </row>
    <row r="31" spans="2:12" x14ac:dyDescent="0.2">
      <c r="C31" t="s">
        <v>51</v>
      </c>
    </row>
    <row r="32" spans="2:12" x14ac:dyDescent="0.2">
      <c r="C32" t="s">
        <v>52</v>
      </c>
    </row>
  </sheetData>
  <mergeCells count="3">
    <mergeCell ref="B2:L2"/>
    <mergeCell ref="B3:L3"/>
    <mergeCell ref="B4:L4"/>
  </mergeCells>
  <phoneticPr fontId="0" type="noConversion"/>
  <pageMargins left="0.75" right="0.75" top="1" bottom="1" header="0.5" footer="0.5"/>
  <pageSetup scale="61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5"/>
  <sheetViews>
    <sheetView workbookViewId="0">
      <selection activeCell="B2" sqref="B2:G25"/>
    </sheetView>
  </sheetViews>
  <sheetFormatPr defaultRowHeight="12.75" x14ac:dyDescent="0.2"/>
  <cols>
    <col min="3" max="3" width="19.85546875" customWidth="1"/>
    <col min="4" max="4" width="45.7109375" customWidth="1"/>
    <col min="5" max="5" width="39" customWidth="1"/>
    <col min="6" max="6" width="0.140625" customWidth="1"/>
    <col min="7" max="7" width="9.140625" hidden="1" customWidth="1"/>
  </cols>
  <sheetData>
    <row r="2" spans="2:7" ht="15.75" x14ac:dyDescent="0.25">
      <c r="B2" s="159" t="s">
        <v>445</v>
      </c>
      <c r="C2" s="159"/>
      <c r="D2" s="159"/>
      <c r="E2" s="159"/>
      <c r="F2" s="159"/>
      <c r="G2" s="159"/>
    </row>
    <row r="3" spans="2:7" ht="15" x14ac:dyDescent="0.2">
      <c r="C3" s="158" t="s">
        <v>455</v>
      </c>
      <c r="D3" s="158"/>
      <c r="E3" s="158"/>
      <c r="F3" s="158"/>
      <c r="G3" s="158"/>
    </row>
    <row r="4" spans="2:7" ht="15" x14ac:dyDescent="0.2">
      <c r="C4" s="158" t="s">
        <v>454</v>
      </c>
      <c r="D4" s="158"/>
      <c r="E4" s="158"/>
      <c r="F4" s="158"/>
      <c r="G4" s="158"/>
    </row>
    <row r="6" spans="2:7" x14ac:dyDescent="0.2">
      <c r="E6" s="5" t="s">
        <v>67</v>
      </c>
    </row>
    <row r="7" spans="2:7" x14ac:dyDescent="0.2">
      <c r="E7" s="5" t="s">
        <v>68</v>
      </c>
    </row>
    <row r="8" spans="2:7" x14ac:dyDescent="0.2">
      <c r="E8" s="5"/>
    </row>
    <row r="9" spans="2:7" x14ac:dyDescent="0.2">
      <c r="B9" s="153" t="s">
        <v>54</v>
      </c>
      <c r="C9" s="153"/>
      <c r="D9" s="153"/>
      <c r="E9" s="153"/>
      <c r="F9" s="153"/>
    </row>
    <row r="10" spans="2:7" x14ac:dyDescent="0.2">
      <c r="B10" s="153" t="s">
        <v>55</v>
      </c>
      <c r="C10" s="153"/>
      <c r="D10" s="153"/>
      <c r="E10" s="153"/>
      <c r="F10" s="153"/>
    </row>
    <row r="11" spans="2:7" x14ac:dyDescent="0.2">
      <c r="B11" s="153" t="s">
        <v>56</v>
      </c>
      <c r="C11" s="153"/>
      <c r="D11" s="153"/>
      <c r="E11" s="153"/>
      <c r="F11" s="153"/>
    </row>
    <row r="12" spans="2:7" x14ac:dyDescent="0.2">
      <c r="C12" s="5"/>
      <c r="D12" s="5"/>
    </row>
    <row r="13" spans="2:7" ht="13.5" thickBot="1" x14ac:dyDescent="0.25">
      <c r="B13" s="12"/>
      <c r="C13" s="12"/>
      <c r="D13" s="12"/>
      <c r="E13" s="12"/>
    </row>
    <row r="14" spans="2:7" x14ac:dyDescent="0.2">
      <c r="B14" s="3" t="s">
        <v>21</v>
      </c>
      <c r="C14" s="6" t="s">
        <v>57</v>
      </c>
      <c r="D14" s="3" t="s">
        <v>66</v>
      </c>
      <c r="E14" s="3" t="s">
        <v>59</v>
      </c>
    </row>
    <row r="15" spans="2:7" ht="13.5" thickBot="1" x14ac:dyDescent="0.25">
      <c r="B15" s="12"/>
      <c r="C15" s="17" t="s">
        <v>58</v>
      </c>
      <c r="D15" s="14" t="s">
        <v>550</v>
      </c>
      <c r="E15" s="14" t="s">
        <v>601</v>
      </c>
    </row>
    <row r="16" spans="2:7" ht="24.75" customHeight="1" x14ac:dyDescent="0.2">
      <c r="B16" s="3">
        <v>1</v>
      </c>
      <c r="C16" t="s">
        <v>60</v>
      </c>
    </row>
    <row r="17" spans="2:13" ht="24.75" customHeight="1" x14ac:dyDescent="0.2">
      <c r="B17" s="3">
        <v>2</v>
      </c>
      <c r="C17" t="s">
        <v>61</v>
      </c>
    </row>
    <row r="18" spans="2:13" ht="24.75" customHeight="1" x14ac:dyDescent="0.2">
      <c r="B18" s="3">
        <v>3</v>
      </c>
      <c r="C18" t="s">
        <v>196</v>
      </c>
      <c r="D18" s="109" t="s">
        <v>551</v>
      </c>
      <c r="E18" s="29"/>
      <c r="F18" s="29"/>
      <c r="G18" s="29"/>
      <c r="H18" s="29"/>
      <c r="I18" s="29"/>
      <c r="J18" s="29"/>
      <c r="K18" s="29"/>
      <c r="L18" s="29"/>
      <c r="M18" s="29"/>
    </row>
    <row r="19" spans="2:13" ht="24.75" customHeight="1" x14ac:dyDescent="0.2">
      <c r="B19" s="3">
        <v>4</v>
      </c>
      <c r="C19" s="6" t="s">
        <v>69</v>
      </c>
    </row>
    <row r="20" spans="2:13" ht="14.25" customHeight="1" x14ac:dyDescent="0.2">
      <c r="B20" s="3"/>
      <c r="C20" s="6" t="s">
        <v>70</v>
      </c>
    </row>
    <row r="21" spans="2:13" ht="24.75" customHeight="1" x14ac:dyDescent="0.2">
      <c r="B21" s="3">
        <v>5</v>
      </c>
      <c r="C21" t="s">
        <v>62</v>
      </c>
    </row>
    <row r="22" spans="2:13" ht="14.25" customHeight="1" x14ac:dyDescent="0.2">
      <c r="B22" s="3"/>
      <c r="C22" t="s">
        <v>63</v>
      </c>
    </row>
    <row r="23" spans="2:13" ht="14.25" customHeight="1" x14ac:dyDescent="0.2">
      <c r="B23" s="3"/>
      <c r="C23" t="s">
        <v>64</v>
      </c>
    </row>
    <row r="24" spans="2:13" ht="14.25" customHeight="1" x14ac:dyDescent="0.2">
      <c r="B24" s="3"/>
    </row>
    <row r="25" spans="2:13" ht="24.75" customHeight="1" thickBot="1" x14ac:dyDescent="0.25">
      <c r="C25" s="10" t="s">
        <v>65</v>
      </c>
      <c r="D25" s="16"/>
      <c r="E25" s="16"/>
    </row>
  </sheetData>
  <mergeCells count="6">
    <mergeCell ref="B11:F11"/>
    <mergeCell ref="C3:G3"/>
    <mergeCell ref="C4:G4"/>
    <mergeCell ref="B2:G2"/>
    <mergeCell ref="B9:F9"/>
    <mergeCell ref="B10:F10"/>
  </mergeCells>
  <phoneticPr fontId="0" type="noConversion"/>
  <pageMargins left="0.75" right="0.75" top="1" bottom="1" header="0.5" footer="0.5"/>
  <pageSetup scale="74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42"/>
  <sheetViews>
    <sheetView workbookViewId="0">
      <selection activeCell="B3" sqref="B3:F21"/>
    </sheetView>
  </sheetViews>
  <sheetFormatPr defaultRowHeight="12.75" x14ac:dyDescent="0.2"/>
  <cols>
    <col min="2" max="2" width="23.140625" customWidth="1"/>
    <col min="3" max="3" width="19.140625" customWidth="1"/>
    <col min="4" max="4" width="20.42578125" customWidth="1"/>
    <col min="5" max="5" width="24" customWidth="1"/>
    <col min="6" max="6" width="22.42578125" customWidth="1"/>
  </cols>
  <sheetData>
    <row r="3" spans="2:7" x14ac:dyDescent="0.2">
      <c r="B3" s="153" t="s">
        <v>445</v>
      </c>
      <c r="C3" s="153"/>
      <c r="D3" s="153"/>
      <c r="E3" s="153"/>
      <c r="F3" s="153"/>
    </row>
    <row r="4" spans="2:7" x14ac:dyDescent="0.2">
      <c r="B4" s="154" t="s">
        <v>455</v>
      </c>
      <c r="C4" s="154"/>
      <c r="D4" s="154"/>
      <c r="E4" s="154"/>
      <c r="F4" s="154"/>
    </row>
    <row r="5" spans="2:7" x14ac:dyDescent="0.2">
      <c r="B5" s="154" t="s">
        <v>454</v>
      </c>
      <c r="C5" s="154"/>
      <c r="D5" s="154"/>
      <c r="E5" s="154"/>
      <c r="F5" s="154"/>
    </row>
    <row r="7" spans="2:7" x14ac:dyDescent="0.2">
      <c r="F7" s="5" t="s">
        <v>467</v>
      </c>
    </row>
    <row r="8" spans="2:7" x14ac:dyDescent="0.2">
      <c r="B8" s="5"/>
      <c r="F8" s="5" t="s">
        <v>74</v>
      </c>
    </row>
    <row r="9" spans="2:7" x14ac:dyDescent="0.2">
      <c r="B9" s="153" t="s">
        <v>75</v>
      </c>
      <c r="C9" s="153"/>
      <c r="D9" s="153"/>
      <c r="E9" s="153"/>
      <c r="F9" s="153"/>
    </row>
    <row r="10" spans="2:7" x14ac:dyDescent="0.2">
      <c r="B10" s="5"/>
    </row>
    <row r="11" spans="2:7" ht="13.5" thickBot="1" x14ac:dyDescent="0.25">
      <c r="B11" s="11"/>
      <c r="C11" s="12"/>
      <c r="D11" s="12"/>
      <c r="E11" s="12"/>
      <c r="F11" s="12"/>
      <c r="G11" s="18"/>
    </row>
    <row r="12" spans="2:7" x14ac:dyDescent="0.2">
      <c r="B12" s="2" t="s">
        <v>0</v>
      </c>
      <c r="C12" s="3" t="s">
        <v>71</v>
      </c>
      <c r="D12" s="3" t="s">
        <v>72</v>
      </c>
      <c r="E12" s="3" t="s">
        <v>73</v>
      </c>
      <c r="F12" s="3" t="s">
        <v>72</v>
      </c>
      <c r="G12" s="3"/>
    </row>
    <row r="13" spans="2:7" s="18" customFormat="1" x14ac:dyDescent="0.2">
      <c r="B13" s="7"/>
      <c r="C13" s="9" t="s">
        <v>543</v>
      </c>
      <c r="D13" s="9" t="s">
        <v>550</v>
      </c>
      <c r="E13" s="9" t="s">
        <v>550</v>
      </c>
      <c r="F13" s="9" t="s">
        <v>601</v>
      </c>
    </row>
    <row r="14" spans="2:7" ht="13.5" thickBot="1" x14ac:dyDescent="0.25">
      <c r="B14" s="14">
        <v>1</v>
      </c>
      <c r="C14" s="14">
        <v>2</v>
      </c>
      <c r="D14" s="14">
        <v>3</v>
      </c>
      <c r="E14" s="14">
        <v>4</v>
      </c>
      <c r="F14" s="14">
        <v>5</v>
      </c>
    </row>
    <row r="18" spans="2:6" x14ac:dyDescent="0.2">
      <c r="D18" s="1"/>
    </row>
    <row r="20" spans="2:6" x14ac:dyDescent="0.2">
      <c r="B20" s="160" t="s">
        <v>551</v>
      </c>
      <c r="C20" s="154"/>
      <c r="D20" s="154"/>
      <c r="E20" s="154"/>
      <c r="F20" s="154"/>
    </row>
    <row r="38" spans="3:3" x14ac:dyDescent="0.2">
      <c r="C38" s="3"/>
    </row>
    <row r="39" spans="3:3" x14ac:dyDescent="0.2">
      <c r="C39" s="3"/>
    </row>
    <row r="40" spans="3:3" x14ac:dyDescent="0.2">
      <c r="C40" s="3"/>
    </row>
    <row r="41" spans="3:3" x14ac:dyDescent="0.2">
      <c r="C41" s="3"/>
    </row>
    <row r="42" spans="3:3" x14ac:dyDescent="0.2">
      <c r="C42" s="3"/>
    </row>
  </sheetData>
  <mergeCells count="5">
    <mergeCell ref="B9:F9"/>
    <mergeCell ref="B20:F20"/>
    <mergeCell ref="B3:F3"/>
    <mergeCell ref="B4:F4"/>
    <mergeCell ref="B5:F5"/>
  </mergeCells>
  <phoneticPr fontId="0" type="noConversion"/>
  <pageMargins left="0.75" right="0.75" top="1" bottom="1" header="0.5" footer="0.5"/>
  <pageSetup scale="77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62"/>
  <sheetViews>
    <sheetView topLeftCell="A10" workbookViewId="0">
      <selection activeCell="B2" sqref="B2:K42"/>
    </sheetView>
  </sheetViews>
  <sheetFormatPr defaultRowHeight="12.75" x14ac:dyDescent="0.2"/>
  <cols>
    <col min="2" max="2" width="14" customWidth="1"/>
    <col min="3" max="3" width="14.85546875" bestFit="1" customWidth="1"/>
    <col min="4" max="4" width="15.28515625" customWidth="1"/>
    <col min="5" max="5" width="1.7109375" customWidth="1"/>
    <col min="6" max="6" width="13.140625" customWidth="1"/>
    <col min="7" max="7" width="12.140625" bestFit="1" customWidth="1"/>
    <col min="8" max="8" width="9.5703125" bestFit="1" customWidth="1"/>
    <col min="9" max="9" width="17.28515625" bestFit="1" customWidth="1"/>
    <col min="10" max="10" width="17.7109375" bestFit="1" customWidth="1"/>
    <col min="11" max="11" width="16.42578125" bestFit="1" customWidth="1"/>
  </cols>
  <sheetData>
    <row r="2" spans="2:11" ht="15.75" x14ac:dyDescent="0.25">
      <c r="B2" s="159" t="s">
        <v>445</v>
      </c>
      <c r="C2" s="159"/>
      <c r="D2" s="159"/>
      <c r="E2" s="159"/>
      <c r="F2" s="159"/>
      <c r="G2" s="159"/>
      <c r="H2" s="159"/>
      <c r="I2" s="159"/>
      <c r="J2" s="159"/>
      <c r="K2" s="159"/>
    </row>
    <row r="3" spans="2:11" ht="15" x14ac:dyDescent="0.2">
      <c r="B3" s="158" t="s">
        <v>455</v>
      </c>
      <c r="C3" s="158"/>
      <c r="D3" s="158"/>
      <c r="E3" s="158"/>
      <c r="F3" s="158"/>
      <c r="G3" s="158"/>
      <c r="H3" s="158"/>
      <c r="I3" s="158"/>
      <c r="J3" s="158"/>
      <c r="K3" s="158"/>
    </row>
    <row r="4" spans="2:11" ht="15" x14ac:dyDescent="0.2">
      <c r="B4" s="158" t="s">
        <v>454</v>
      </c>
      <c r="C4" s="158"/>
      <c r="D4" s="158"/>
      <c r="E4" s="158"/>
      <c r="F4" s="158"/>
      <c r="G4" s="158"/>
      <c r="H4" s="158"/>
      <c r="I4" s="158"/>
      <c r="J4" s="158"/>
      <c r="K4" s="158"/>
    </row>
    <row r="8" spans="2:11" x14ac:dyDescent="0.2">
      <c r="K8" s="5" t="s">
        <v>76</v>
      </c>
    </row>
    <row r="9" spans="2:11" x14ac:dyDescent="0.2">
      <c r="K9" s="5" t="s">
        <v>37</v>
      </c>
    </row>
    <row r="10" spans="2:11" x14ac:dyDescent="0.2">
      <c r="K10" s="5" t="s">
        <v>18</v>
      </c>
    </row>
    <row r="12" spans="2:11" ht="13.5" thickBot="1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2:11" x14ac:dyDescent="0.2">
      <c r="B13" s="5" t="s">
        <v>606</v>
      </c>
      <c r="G13" s="18"/>
    </row>
    <row r="14" spans="2:11" x14ac:dyDescent="0.2">
      <c r="G14" s="18"/>
    </row>
    <row r="15" spans="2:11" x14ac:dyDescent="0.2">
      <c r="B15" s="5"/>
      <c r="F15" s="20" t="s">
        <v>197</v>
      </c>
    </row>
    <row r="16" spans="2:11" ht="13.5" thickBot="1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2">
      <c r="B17" s="2" t="s">
        <v>77</v>
      </c>
      <c r="C17" s="3" t="s">
        <v>77</v>
      </c>
      <c r="D17" s="3" t="s">
        <v>81</v>
      </c>
      <c r="E17" s="3"/>
      <c r="F17" s="3" t="s">
        <v>86</v>
      </c>
      <c r="G17" s="3" t="s">
        <v>88</v>
      </c>
      <c r="H17" s="3" t="s">
        <v>88</v>
      </c>
      <c r="I17" s="3" t="s">
        <v>92</v>
      </c>
      <c r="J17" s="3" t="s">
        <v>95</v>
      </c>
      <c r="K17" s="3" t="s">
        <v>104</v>
      </c>
    </row>
    <row r="18" spans="2:11" x14ac:dyDescent="0.2">
      <c r="B18" s="2" t="s">
        <v>78</v>
      </c>
      <c r="C18" s="3" t="s">
        <v>79</v>
      </c>
      <c r="D18" s="3" t="s">
        <v>82</v>
      </c>
      <c r="E18" s="3"/>
      <c r="F18" s="3" t="s">
        <v>87</v>
      </c>
      <c r="G18" s="3" t="s">
        <v>89</v>
      </c>
      <c r="H18" s="3" t="s">
        <v>89</v>
      </c>
      <c r="I18" s="3" t="s">
        <v>93</v>
      </c>
      <c r="J18" s="3" t="s">
        <v>96</v>
      </c>
      <c r="K18" s="3"/>
    </row>
    <row r="19" spans="2:11" x14ac:dyDescent="0.2">
      <c r="B19" s="2"/>
      <c r="C19" s="3" t="s">
        <v>80</v>
      </c>
      <c r="D19" s="3" t="s">
        <v>83</v>
      </c>
      <c r="E19" s="3"/>
      <c r="F19" s="3"/>
      <c r="G19" s="3" t="s">
        <v>90</v>
      </c>
      <c r="H19" s="3" t="s">
        <v>91</v>
      </c>
      <c r="I19" s="3" t="s">
        <v>94</v>
      </c>
      <c r="J19" s="3" t="s">
        <v>97</v>
      </c>
      <c r="K19" s="3"/>
    </row>
    <row r="20" spans="2:11" x14ac:dyDescent="0.2">
      <c r="B20" s="2"/>
      <c r="C20" s="3"/>
      <c r="D20" s="3" t="s">
        <v>84</v>
      </c>
      <c r="E20" s="3"/>
      <c r="F20" s="3"/>
      <c r="G20" s="137" t="s">
        <v>608</v>
      </c>
      <c r="H20" s="3" t="s">
        <v>609</v>
      </c>
      <c r="I20" s="3"/>
      <c r="J20" s="3" t="s">
        <v>98</v>
      </c>
      <c r="K20" s="3"/>
    </row>
    <row r="21" spans="2:11" x14ac:dyDescent="0.2">
      <c r="B21" s="2"/>
      <c r="C21" s="3"/>
      <c r="D21" s="3" t="s">
        <v>85</v>
      </c>
      <c r="E21" s="3"/>
      <c r="F21" s="3"/>
      <c r="G21" s="3"/>
      <c r="H21" s="3"/>
      <c r="I21" s="3"/>
      <c r="J21" s="3" t="s">
        <v>99</v>
      </c>
      <c r="K21" s="3"/>
    </row>
    <row r="22" spans="2:11" x14ac:dyDescent="0.2">
      <c r="B22" s="2"/>
      <c r="C22" s="3"/>
      <c r="D22" s="3" t="s">
        <v>608</v>
      </c>
      <c r="E22" s="3"/>
      <c r="F22" s="3"/>
      <c r="G22" s="3"/>
      <c r="H22" s="3"/>
      <c r="I22" s="3"/>
      <c r="J22" s="3" t="s">
        <v>198</v>
      </c>
      <c r="K22" s="3"/>
    </row>
    <row r="23" spans="2:11" x14ac:dyDescent="0.2">
      <c r="B23" s="2"/>
      <c r="C23" s="3"/>
      <c r="D23" s="3"/>
      <c r="E23" s="3"/>
      <c r="F23" s="3"/>
      <c r="G23" s="3"/>
      <c r="H23" s="3"/>
      <c r="I23" s="3"/>
      <c r="J23" s="3" t="s">
        <v>199</v>
      </c>
      <c r="K23" s="3"/>
    </row>
    <row r="24" spans="2:11" x14ac:dyDescent="0.2">
      <c r="B24" s="2"/>
      <c r="C24" s="3"/>
      <c r="D24" s="3"/>
      <c r="E24" s="3"/>
      <c r="F24" s="3"/>
      <c r="G24" s="3"/>
      <c r="H24" s="3"/>
      <c r="I24" s="3"/>
      <c r="J24" s="21" t="s">
        <v>100</v>
      </c>
      <c r="K24" s="3"/>
    </row>
    <row r="25" spans="2:11" x14ac:dyDescent="0.2">
      <c r="B25" s="2"/>
      <c r="C25" s="3"/>
      <c r="D25" s="3"/>
      <c r="E25" s="3"/>
      <c r="F25" s="3"/>
      <c r="G25" s="3"/>
      <c r="H25" s="3"/>
      <c r="I25" s="3"/>
      <c r="J25" s="3" t="s">
        <v>101</v>
      </c>
      <c r="K25" s="3"/>
    </row>
    <row r="26" spans="2:11" x14ac:dyDescent="0.2">
      <c r="B26" s="2"/>
      <c r="C26" s="3"/>
      <c r="D26" s="3"/>
      <c r="E26" s="3"/>
      <c r="F26" s="3"/>
      <c r="G26" s="3"/>
      <c r="H26" s="3"/>
      <c r="I26" s="3"/>
      <c r="J26" s="3" t="s">
        <v>102</v>
      </c>
      <c r="K26" s="3"/>
    </row>
    <row r="27" spans="2:11" x14ac:dyDescent="0.2">
      <c r="B27" s="110"/>
      <c r="C27" s="3"/>
      <c r="D27" s="3"/>
      <c r="E27" s="3"/>
      <c r="F27" s="3"/>
      <c r="G27" s="3"/>
      <c r="H27" s="3"/>
      <c r="I27" s="3"/>
      <c r="J27" s="3" t="s">
        <v>103</v>
      </c>
      <c r="K27" s="3"/>
    </row>
    <row r="28" spans="2:11" ht="6" customHeight="1" x14ac:dyDescent="0.2">
      <c r="B28" s="7"/>
      <c r="C28" s="8"/>
      <c r="D28" s="8"/>
      <c r="E28" s="8"/>
      <c r="F28" s="8"/>
      <c r="G28" s="8"/>
      <c r="H28" s="8"/>
      <c r="I28" s="8"/>
      <c r="J28" s="8"/>
      <c r="K28" s="9"/>
    </row>
    <row r="29" spans="2:11" ht="13.5" thickBot="1" x14ac:dyDescent="0.25">
      <c r="B29" s="14">
        <v>1</v>
      </c>
      <c r="C29" s="14">
        <v>2</v>
      </c>
      <c r="D29" s="14">
        <v>3</v>
      </c>
      <c r="E29" s="14"/>
      <c r="F29" s="14">
        <v>4</v>
      </c>
      <c r="G29" s="14">
        <v>5</v>
      </c>
      <c r="H29" s="14">
        <v>6</v>
      </c>
      <c r="I29" s="14">
        <v>7</v>
      </c>
      <c r="J29" s="14">
        <v>8</v>
      </c>
      <c r="K29" s="14">
        <v>9</v>
      </c>
    </row>
    <row r="33" spans="2:11" x14ac:dyDescent="0.2">
      <c r="B33" s="160" t="s">
        <v>607</v>
      </c>
      <c r="C33" s="154"/>
      <c r="D33" s="154"/>
      <c r="E33" s="154"/>
      <c r="F33" s="154"/>
      <c r="G33" s="154"/>
      <c r="H33" s="154"/>
      <c r="I33" s="154"/>
      <c r="J33" s="154"/>
      <c r="K33" s="154"/>
    </row>
    <row r="37" spans="2:11" x14ac:dyDescent="0.2">
      <c r="D37" s="1"/>
    </row>
    <row r="38" spans="2:11" x14ac:dyDescent="0.2">
      <c r="D38" s="5" t="s">
        <v>107</v>
      </c>
    </row>
    <row r="42" spans="2:11" x14ac:dyDescent="0.2">
      <c r="B42" t="s">
        <v>105</v>
      </c>
      <c r="C42" t="s">
        <v>106</v>
      </c>
    </row>
    <row r="57" spans="2:4" x14ac:dyDescent="0.2">
      <c r="B57" t="s">
        <v>11</v>
      </c>
      <c r="C57" s="3">
        <v>1</v>
      </c>
      <c r="D57" t="s">
        <v>12</v>
      </c>
    </row>
    <row r="58" spans="2:4" x14ac:dyDescent="0.2">
      <c r="C58" s="3">
        <v>2</v>
      </c>
      <c r="D58" t="s">
        <v>13</v>
      </c>
    </row>
    <row r="59" spans="2:4" x14ac:dyDescent="0.2">
      <c r="C59" s="3"/>
      <c r="D59" t="s">
        <v>14</v>
      </c>
    </row>
    <row r="60" spans="2:4" x14ac:dyDescent="0.2">
      <c r="C60" s="3"/>
      <c r="D60" t="s">
        <v>15</v>
      </c>
    </row>
    <row r="61" spans="2:4" x14ac:dyDescent="0.2">
      <c r="C61" s="3">
        <v>3</v>
      </c>
      <c r="D61" t="s">
        <v>16</v>
      </c>
    </row>
    <row r="62" spans="2:4" x14ac:dyDescent="0.2">
      <c r="D62" t="s">
        <v>17</v>
      </c>
    </row>
  </sheetData>
  <mergeCells count="4">
    <mergeCell ref="B33:K33"/>
    <mergeCell ref="B2:K2"/>
    <mergeCell ref="B3:K3"/>
    <mergeCell ref="B4:K4"/>
  </mergeCells>
  <phoneticPr fontId="0" type="noConversion"/>
  <pageMargins left="0.75" right="0.75" top="1" bottom="1" header="0.5" footer="0.5"/>
  <pageSetup scale="64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</vt:i4>
      </vt:variant>
    </vt:vector>
  </HeadingPairs>
  <TitlesOfParts>
    <vt:vector size="28" baseType="lpstr">
      <vt:lpstr>Statement I Non Plan(Complete)</vt:lpstr>
      <vt:lpstr>Statement I Plan (Complete)</vt:lpstr>
      <vt:lpstr>Statement II Non Plan(Complete)</vt:lpstr>
      <vt:lpstr>Statement II Plan (Complete)</vt:lpstr>
      <vt:lpstr>Statement III(Complete)</vt:lpstr>
      <vt:lpstr>Statement IV(Complete)</vt:lpstr>
      <vt:lpstr>Statement VA(Complete)</vt:lpstr>
      <vt:lpstr>Statement VB(Complete)</vt:lpstr>
      <vt:lpstr>Statement VI(Complete)</vt:lpstr>
      <vt:lpstr>Statement - VII(Complete)</vt:lpstr>
      <vt:lpstr>Statement-VIII(Complete)</vt:lpstr>
      <vt:lpstr>Statement IX(Complete)</vt:lpstr>
      <vt:lpstr>Statement X (Complete)</vt:lpstr>
      <vt:lpstr>Statement XI(Complete)</vt:lpstr>
      <vt:lpstr>Statement XIII(Complete)</vt:lpstr>
      <vt:lpstr>ANNEXURE - I (Complete)</vt:lpstr>
      <vt:lpstr>ANNEXURE - II(Complete)</vt:lpstr>
      <vt:lpstr>ANNEXURE -III(Complete)</vt:lpstr>
      <vt:lpstr>ANNEXURE -IV(Complete)</vt:lpstr>
      <vt:lpstr>ANNEXURE - V (Complete)</vt:lpstr>
      <vt:lpstr>ANNEXURE - VI (Complete)</vt:lpstr>
      <vt:lpstr>ANNEXURE -VII (Complete)</vt:lpstr>
      <vt:lpstr>ANNEXURE -VIII (Complete)</vt:lpstr>
      <vt:lpstr>Statement XII (Complete)</vt:lpstr>
      <vt:lpstr>Actual Salary (Complete)</vt:lpstr>
      <vt:lpstr>Budgeted Salary(Complete)</vt:lpstr>
      <vt:lpstr>Fixed Assets(Complete)</vt:lpstr>
      <vt:lpstr>'ANNEXURE - I (Complete)'!Print_Area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</dc:creator>
  <cp:lastModifiedBy>manoj</cp:lastModifiedBy>
  <cp:lastPrinted>2011-08-05T06:10:27Z</cp:lastPrinted>
  <dcterms:created xsi:type="dcterms:W3CDTF">2006-07-24T08:24:45Z</dcterms:created>
  <dcterms:modified xsi:type="dcterms:W3CDTF">2011-08-05T10:50:31Z</dcterms:modified>
</cp:coreProperties>
</file>